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2\Desktop\Tündi\Költségvetés módosítások\2019 sorszámozott\Kiküldésre kész\"/>
    </mc:Choice>
  </mc:AlternateContent>
  <xr:revisionPtr revIDLastSave="0" documentId="13_ncr:1_{614E177F-5452-45E3-9147-F3B524FB8B9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8sz. Kiemelt kiadás és bevétel" sheetId="5" r:id="rId1"/>
    <sheet name="9.sz Kiadások" sheetId="6" r:id="rId2"/>
    <sheet name="10.sz Bevételek" sheetId="7" r:id="rId3"/>
    <sheet name="11.sz. beruházások" sheetId="12" r:id="rId4"/>
    <sheet name="12.sz. szociális és átadott" sheetId="13" r:id="rId5"/>
    <sheet name="13.sz. Műk és felh. ei." sheetId="8" r:id="rId6"/>
  </sheets>
  <definedNames>
    <definedName name="_xlnm.Print_Area" localSheetId="4">'12.sz. szociális és átadott'!$A$1:$D$58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2" i="13" l="1"/>
  <c r="C32" i="13"/>
  <c r="G24" i="12"/>
  <c r="G11" i="12"/>
  <c r="G7" i="12"/>
  <c r="G9" i="12"/>
  <c r="G46" i="12" l="1"/>
  <c r="F20" i="8"/>
  <c r="F18" i="8"/>
  <c r="D22" i="13"/>
  <c r="D56" i="13"/>
  <c r="D10" i="13"/>
  <c r="D17" i="13"/>
  <c r="G33" i="12"/>
  <c r="G39" i="12"/>
  <c r="G41" i="12"/>
  <c r="G43" i="12"/>
  <c r="G48" i="12"/>
  <c r="G21" i="12"/>
  <c r="G27" i="12"/>
  <c r="C56" i="13"/>
  <c r="C22" i="13"/>
  <c r="C17" i="13"/>
  <c r="C10" i="13"/>
  <c r="C18" i="13" s="1"/>
  <c r="F57" i="12"/>
  <c r="F54" i="12"/>
  <c r="F53" i="12"/>
  <c r="F52" i="12"/>
  <c r="F51" i="12"/>
  <c r="F50" i="12"/>
  <c r="F49" i="12"/>
  <c r="F45" i="12"/>
  <c r="F44" i="12"/>
  <c r="F43" i="12" s="1"/>
  <c r="F41" i="12"/>
  <c r="F39" i="12"/>
  <c r="F38" i="12"/>
  <c r="F35" i="12"/>
  <c r="F34" i="12"/>
  <c r="F27" i="12"/>
  <c r="F26" i="12"/>
  <c r="F24" i="12" s="1"/>
  <c r="F23" i="12"/>
  <c r="F22" i="12"/>
  <c r="F21" i="12" s="1"/>
  <c r="F17" i="12"/>
  <c r="F16" i="12"/>
  <c r="F15" i="12"/>
  <c r="F14" i="12"/>
  <c r="F13" i="12"/>
  <c r="F12" i="12"/>
  <c r="F9" i="12"/>
  <c r="F7" i="12"/>
  <c r="C27" i="7"/>
  <c r="C30" i="7"/>
  <c r="C39" i="7"/>
  <c r="F11" i="12" l="1"/>
  <c r="F48" i="12"/>
  <c r="F33" i="12"/>
  <c r="D18" i="13"/>
  <c r="G58" i="12"/>
  <c r="G29" i="12"/>
  <c r="F29" i="12"/>
  <c r="C41" i="7"/>
  <c r="F58" i="12" l="1"/>
  <c r="D65" i="7"/>
  <c r="C65" i="7"/>
  <c r="D71" i="7"/>
  <c r="C71" i="7"/>
  <c r="F23" i="8" l="1"/>
  <c r="E23" i="8"/>
  <c r="C23" i="8"/>
  <c r="B23" i="8"/>
  <c r="F15" i="8"/>
  <c r="F25" i="8" s="1"/>
  <c r="E15" i="8"/>
  <c r="C15" i="8"/>
  <c r="B15" i="8"/>
  <c r="D97" i="7"/>
  <c r="C97" i="7"/>
  <c r="D86" i="7"/>
  <c r="C86" i="7"/>
  <c r="D81" i="7"/>
  <c r="C81" i="7"/>
  <c r="D76" i="7"/>
  <c r="C76" i="7"/>
  <c r="D59" i="7"/>
  <c r="C59" i="7"/>
  <c r="D53" i="7"/>
  <c r="C53" i="7"/>
  <c r="D39" i="7"/>
  <c r="D30" i="7"/>
  <c r="D27" i="7"/>
  <c r="D15" i="7"/>
  <c r="D21" i="7" s="1"/>
  <c r="C15" i="7"/>
  <c r="C21" i="7" s="1"/>
  <c r="D122" i="6"/>
  <c r="C122" i="6"/>
  <c r="D98" i="6"/>
  <c r="C98" i="6"/>
  <c r="D89" i="6"/>
  <c r="C89" i="6"/>
  <c r="D84" i="6"/>
  <c r="C84" i="6"/>
  <c r="D76" i="6"/>
  <c r="C76" i="6"/>
  <c r="D62" i="6"/>
  <c r="C62" i="6"/>
  <c r="D52" i="6"/>
  <c r="C52" i="6"/>
  <c r="D46" i="6"/>
  <c r="C46" i="6"/>
  <c r="D43" i="6"/>
  <c r="C43" i="6"/>
  <c r="D35" i="6"/>
  <c r="C35" i="6"/>
  <c r="D32" i="6"/>
  <c r="C32" i="6"/>
  <c r="D26" i="6"/>
  <c r="C26" i="6"/>
  <c r="D22" i="6"/>
  <c r="C22" i="6"/>
  <c r="D27" i="5"/>
  <c r="D29" i="5" s="1"/>
  <c r="C27" i="5"/>
  <c r="C29" i="5" s="1"/>
  <c r="D17" i="5"/>
  <c r="D19" i="5" s="1"/>
  <c r="C17" i="5"/>
  <c r="C19" i="5" s="1"/>
  <c r="C27" i="6" l="1"/>
  <c r="D41" i="7"/>
  <c r="D72" i="7" s="1"/>
  <c r="B25" i="8"/>
  <c r="D92" i="7"/>
  <c r="D99" i="7" s="1"/>
  <c r="C25" i="8"/>
  <c r="C72" i="7"/>
  <c r="E25" i="8"/>
  <c r="C92" i="7"/>
  <c r="C99" i="7" s="1"/>
  <c r="D53" i="6"/>
  <c r="C53" i="6"/>
  <c r="D27" i="6"/>
  <c r="D100" i="7" l="1"/>
  <c r="C99" i="6"/>
  <c r="C123" i="6" s="1"/>
  <c r="C100" i="7"/>
  <c r="D99" i="6"/>
  <c r="D123" i="6" s="1"/>
</calcChain>
</file>

<file path=xl/sharedStrings.xml><?xml version="1.0" encoding="utf-8"?>
<sst xmlns="http://schemas.openxmlformats.org/spreadsheetml/2006/main" count="683" uniqueCount="549">
  <si>
    <t>K1</t>
  </si>
  <si>
    <t>K2</t>
  </si>
  <si>
    <t>K3</t>
  </si>
  <si>
    <t>K4</t>
  </si>
  <si>
    <t>K5</t>
  </si>
  <si>
    <t>K6</t>
  </si>
  <si>
    <t>K7</t>
  </si>
  <si>
    <t>K8</t>
  </si>
  <si>
    <t>K1-K8</t>
  </si>
  <si>
    <t>K9</t>
  </si>
  <si>
    <t>KIADÁSOK ÖSSZESEN</t>
  </si>
  <si>
    <t>B1</t>
  </si>
  <si>
    <t>B2</t>
  </si>
  <si>
    <t>B3</t>
  </si>
  <si>
    <t>B4</t>
  </si>
  <si>
    <t>B5</t>
  </si>
  <si>
    <t>B6</t>
  </si>
  <si>
    <t>B7</t>
  </si>
  <si>
    <t>B1-B7</t>
  </si>
  <si>
    <t>B8</t>
  </si>
  <si>
    <t>BEVÉTELEK ÖSSZESEN</t>
  </si>
  <si>
    <t>Az egységes rovatrend szerinti kiemelet kiadási és bevételi jogcímek (Ft)</t>
  </si>
  <si>
    <t>Személyi juttatásokat</t>
  </si>
  <si>
    <t>Munkaadókat terhelő járulékok és szociális hozzájárulási adó</t>
  </si>
  <si>
    <t>Dologi kiadások</t>
  </si>
  <si>
    <t>Ellátottak pénzbeli juttatásai</t>
  </si>
  <si>
    <t>Egyéb működési célú kiadások</t>
  </si>
  <si>
    <t>Beruházási kiadások</t>
  </si>
  <si>
    <t>Felújítások</t>
  </si>
  <si>
    <t>Egyéb felhalmozási célú kiadások</t>
  </si>
  <si>
    <t>Költségvetési kiadások</t>
  </si>
  <si>
    <t>Finanszírozási kiadások</t>
  </si>
  <si>
    <t>Működési célú támogatások államháztartáson belülről</t>
  </si>
  <si>
    <t>Felhalmozási célú támogatások államháztartáson belülről</t>
  </si>
  <si>
    <t>Közhatalmi bevételek</t>
  </si>
  <si>
    <t>Működési bevételek</t>
  </si>
  <si>
    <t>Felhalmozási bevételek</t>
  </si>
  <si>
    <t>Működési célú átvett pénzeszközök</t>
  </si>
  <si>
    <t>Felhalmozási célú átvett pénzeszközök</t>
  </si>
  <si>
    <t>Költségvetési bevételek</t>
  </si>
  <si>
    <t>Finanszírozási bevételek</t>
  </si>
  <si>
    <t>Kiadások (Ft)</t>
  </si>
  <si>
    <t>Törvény szerinti illetmények, munkabérek</t>
  </si>
  <si>
    <t>Normatív jutalmak</t>
  </si>
  <si>
    <t>Céljuttatás, projektprémium</t>
  </si>
  <si>
    <t>Készenléti, ügyeleti, helyettesítési díj, túlóra, túlszolgálat</t>
  </si>
  <si>
    <t>Végkielégítés</t>
  </si>
  <si>
    <t>Jubileumi jutalom</t>
  </si>
  <si>
    <t>Béren kívüli juttatások</t>
  </si>
  <si>
    <t>Ruházati költségtérítés</t>
  </si>
  <si>
    <t>Közlekedési költségtérítés</t>
  </si>
  <si>
    <t>Egyéb költségtérítések</t>
  </si>
  <si>
    <t>Lakhatási támogatások</t>
  </si>
  <si>
    <t>Szociális támogatások</t>
  </si>
  <si>
    <t>Foglalkoztatottak egyéb személyi juttatásai</t>
  </si>
  <si>
    <t>Foglalkoztatottak személyi juttatásai</t>
  </si>
  <si>
    <t>K1101</t>
  </si>
  <si>
    <t>K1102</t>
  </si>
  <si>
    <t>K1103</t>
  </si>
  <si>
    <t>K1104</t>
  </si>
  <si>
    <t>K1105</t>
  </si>
  <si>
    <t>K1106</t>
  </si>
  <si>
    <t>K1107</t>
  </si>
  <si>
    <t>K1108</t>
  </si>
  <si>
    <t>K1109</t>
  </si>
  <si>
    <t>K1110</t>
  </si>
  <si>
    <t>K1111</t>
  </si>
  <si>
    <t>K1112</t>
  </si>
  <si>
    <t>K1113</t>
  </si>
  <si>
    <t>K11</t>
  </si>
  <si>
    <t>Választott tisztségviselők juttatásai</t>
  </si>
  <si>
    <t>Munkavégzésre irányuló, egyéb jogviszonyban nem saját foglalkoztatottnak fizetett juttatások</t>
  </si>
  <si>
    <t>Egyéb külső személyi juttatások</t>
  </si>
  <si>
    <t>Külső személyi juttatások</t>
  </si>
  <si>
    <t>Személyi juttatások</t>
  </si>
  <si>
    <t>Szakmai anyagok beszerzése</t>
  </si>
  <si>
    <t>Üzemeltetési anyagok beszerzése</t>
  </si>
  <si>
    <t>Árubeszerzés</t>
  </si>
  <si>
    <t>Készletbeszerzés</t>
  </si>
  <si>
    <t>Informatikai szolgáltatások igénybevétele</t>
  </si>
  <si>
    <t>Egyéb kommunkikációs szolgáltatások</t>
  </si>
  <si>
    <t>Kommunikációs szolgáltatások</t>
  </si>
  <si>
    <t>Közüzemi díjak</t>
  </si>
  <si>
    <t>Vásárolt élelmezés</t>
  </si>
  <si>
    <t>Bérleti és lízing díjak</t>
  </si>
  <si>
    <t>Karbantartási, kisjavítási szolgáltatások</t>
  </si>
  <si>
    <t>Közvetített szolgáltatások</t>
  </si>
  <si>
    <t>Szakmai tevékenységet segítő szolgáltatások</t>
  </si>
  <si>
    <t>Egyéb szolgáltatások</t>
  </si>
  <si>
    <t>Szolgáltatási kiadások</t>
  </si>
  <si>
    <t>Kiküldetések kiadásai</t>
  </si>
  <si>
    <t>Reklám- és propagandakiadások</t>
  </si>
  <si>
    <t>Kiküldetések, reklám- és propagandakiadások</t>
  </si>
  <si>
    <t>Működési célú előzetesen felszámított általános forgalmi adó</t>
  </si>
  <si>
    <t>Fizetendő általános forgalmi adó</t>
  </si>
  <si>
    <t>Kamatkiadások</t>
  </si>
  <si>
    <t>Egyéb pénzügyi műveletek kiadásai</t>
  </si>
  <si>
    <t>Egyéb dologi kiadások</t>
  </si>
  <si>
    <t>Különféle befizetések és egyéb dologi kiadások</t>
  </si>
  <si>
    <t>Társadalombbiztosítási ellátások</t>
  </si>
  <si>
    <t>Családi támogatások</t>
  </si>
  <si>
    <t>Pénzbeli kárpótlások, kártérítések</t>
  </si>
  <si>
    <t>Betegséggel kapcsolatos (nem társadalombiztosítási) ellátások</t>
  </si>
  <si>
    <t>Foglalkoztatással, munkanélküliséggel kapcsolatos elltáások</t>
  </si>
  <si>
    <t>Lakhatással kapcsolatos ellátások</t>
  </si>
  <si>
    <t>Intézményi ellátottak pénzbeli juttatásai</t>
  </si>
  <si>
    <t>Egyéb nem intézményi ellátások</t>
  </si>
  <si>
    <t>K121</t>
  </si>
  <si>
    <t>K122</t>
  </si>
  <si>
    <t>K123</t>
  </si>
  <si>
    <t>K12</t>
  </si>
  <si>
    <t>K311</t>
  </si>
  <si>
    <t>K312</t>
  </si>
  <si>
    <t>K313</t>
  </si>
  <si>
    <t>K31</t>
  </si>
  <si>
    <t>K321</t>
  </si>
  <si>
    <t>K322</t>
  </si>
  <si>
    <t>K32</t>
  </si>
  <si>
    <t>K331</t>
  </si>
  <si>
    <t>K332</t>
  </si>
  <si>
    <t>K333</t>
  </si>
  <si>
    <t>K334</t>
  </si>
  <si>
    <t>K335</t>
  </si>
  <si>
    <t>K336</t>
  </si>
  <si>
    <t>K337</t>
  </si>
  <si>
    <t>K33</t>
  </si>
  <si>
    <t>K341</t>
  </si>
  <si>
    <t>K342</t>
  </si>
  <si>
    <t>K34</t>
  </si>
  <si>
    <t>K351</t>
  </si>
  <si>
    <t>K352</t>
  </si>
  <si>
    <t>K353</t>
  </si>
  <si>
    <t>K354</t>
  </si>
  <si>
    <t>K355</t>
  </si>
  <si>
    <t>K35</t>
  </si>
  <si>
    <t>K41</t>
  </si>
  <si>
    <t>K42</t>
  </si>
  <si>
    <t>K43</t>
  </si>
  <si>
    <t>K44</t>
  </si>
  <si>
    <t>K45</t>
  </si>
  <si>
    <t>K46</t>
  </si>
  <si>
    <t>K47</t>
  </si>
  <si>
    <t>K48</t>
  </si>
  <si>
    <t>K501</t>
  </si>
  <si>
    <t>K502</t>
  </si>
  <si>
    <t>K503</t>
  </si>
  <si>
    <t>K504</t>
  </si>
  <si>
    <t>K505</t>
  </si>
  <si>
    <t>K506</t>
  </si>
  <si>
    <t>K507</t>
  </si>
  <si>
    <t>K508</t>
  </si>
  <si>
    <t>K509</t>
  </si>
  <si>
    <t>K510</t>
  </si>
  <si>
    <t>K512</t>
  </si>
  <si>
    <t>K513</t>
  </si>
  <si>
    <t>Nemzetközi kötelezettségek</t>
  </si>
  <si>
    <t>Elvonások és befizetések</t>
  </si>
  <si>
    <t>Működési célú garancia- és kezességvállalásból származó kifizetés államháztartáson belülre</t>
  </si>
  <si>
    <t>Működési célú visszatérítendő támogatások, kölcsönök nyújtása államháztartáson belülre</t>
  </si>
  <si>
    <t>Működési célú visszatérítendő támogatások, kölcsönök törlesztése államháztartáson belülre</t>
  </si>
  <si>
    <t>Egyéb működési célú támogatások államháztartáson belülre</t>
  </si>
  <si>
    <t>Műkdési célú, garancia- és kezességvállalásból származó kifizetés államháztartáson kívülre</t>
  </si>
  <si>
    <t>Működési célú visszatérítendő támogatások, kölcsönök nyújtása államháztartáson kívülre</t>
  </si>
  <si>
    <t>Árkiegészítések, ártámogatások</t>
  </si>
  <si>
    <t>Kamattámogatások</t>
  </si>
  <si>
    <t>Egyéb működési célú támogatások államháztartáson kívülre</t>
  </si>
  <si>
    <t>Tartalék (általános)</t>
  </si>
  <si>
    <t>Tartalék (cél)</t>
  </si>
  <si>
    <t>Immateriális javak beszerzése, létesítése</t>
  </si>
  <si>
    <t>Ingatlanok beszerzése, létesítése</t>
  </si>
  <si>
    <t>Informatikai eszközök beszerzése, létesítése</t>
  </si>
  <si>
    <t>Egyéb tárgyi eszközök beszerzése, létesítése</t>
  </si>
  <si>
    <t>Részesedések beszerzése</t>
  </si>
  <si>
    <t>Meglévő részesedések növeléséhez kapcsolódó kiadások</t>
  </si>
  <si>
    <t>Beruházási célú előzetesen felszámított általános forgalmi adó</t>
  </si>
  <si>
    <t>Beruházások</t>
  </si>
  <si>
    <t>Ingatlanok felőjítása</t>
  </si>
  <si>
    <t>Informatikai eszközök felőjítása</t>
  </si>
  <si>
    <t>Egyéb tárgyi eszközök felújítása</t>
  </si>
  <si>
    <t>Felújítási célú előzetesen felszámított általános forgalmi adó</t>
  </si>
  <si>
    <t>Felhalmozási célú garancia- és kezességvállalásból származó kifizetés államháztartáson belülre</t>
  </si>
  <si>
    <t>Felhalmozási célú visszatérítendő támogatások, kölcsönök nyújtása államháztartáson belülre</t>
  </si>
  <si>
    <t>Felhalmozási célú visszatérítendő támogatások, kölcsönök törlesztése államháztartáson belülre</t>
  </si>
  <si>
    <t>Felhalmozási célú visszatérítendő támogatások, kölcsönök nyújtása államháztartáson kívülre</t>
  </si>
  <si>
    <t>Egyéb felhalmozási célú támogatások államháztartáson belülre</t>
  </si>
  <si>
    <t>Felhalmozási célú garancia- és kezességvállalásból származó kifizetés államháztartáson kívülre</t>
  </si>
  <si>
    <t>Lakástámogatás</t>
  </si>
  <si>
    <t>Egyéb felhalmozási célú támogatások államháztartáson kívülre</t>
  </si>
  <si>
    <t>Hosszú lejárítú hitelek, kölcsönök törlesztése</t>
  </si>
  <si>
    <t>Likviditási célú hitelek, kölcsönök törlesztése pénzügyi vállalkozásnak</t>
  </si>
  <si>
    <t>Rovid lejárítú hitelek, kölcsönök törlesztése</t>
  </si>
  <si>
    <t>Hitel-, kölcsöntörlesztés államháztartáson kívülre</t>
  </si>
  <si>
    <t>Forgatási célú belföldi értékpapírok vásárlása</t>
  </si>
  <si>
    <t>Forgatási célú belföldi értékpapírok beváltása</t>
  </si>
  <si>
    <t>Befektetési célú belföldi értékpapírok vásárlása</t>
  </si>
  <si>
    <t>Befektetési célú belföldi értékpapírok beváltása</t>
  </si>
  <si>
    <t>Belföldi értékpapírok kiadásai</t>
  </si>
  <si>
    <t>Államháztartáson belüli megelőlegezések folyósítása</t>
  </si>
  <si>
    <t>Államháztartáson belüli megelőlegezések visszafizetése</t>
  </si>
  <si>
    <t>Központi, irányító szervi támogatások folyósítása</t>
  </si>
  <si>
    <t>Pénzeszközök betétként elhelyezése</t>
  </si>
  <si>
    <t>Pénzügyi lízing kiadásai</t>
  </si>
  <si>
    <t>Központi költségvetés sajátos finanszírozási kiadásai</t>
  </si>
  <si>
    <t>Belföldi finanszírozás kiadásai</t>
  </si>
  <si>
    <t>Forgatási célú, külföldi értékpapírok vásárlása</t>
  </si>
  <si>
    <t>Befektetési célú külföldi értékpapírok vásárlása</t>
  </si>
  <si>
    <t>Külföldi értékpapírok beváltása</t>
  </si>
  <si>
    <t>Külföldi hitelek, kölcsönök törlesztése</t>
  </si>
  <si>
    <t>Külföldi finanszírozás kiadásai</t>
  </si>
  <si>
    <t>Adóssághoz nem kapcsolódó szármzaékos ügyletek kiadásai</t>
  </si>
  <si>
    <t>K61</t>
  </si>
  <si>
    <t>K62</t>
  </si>
  <si>
    <t>K63</t>
  </si>
  <si>
    <t>K64</t>
  </si>
  <si>
    <t>K65</t>
  </si>
  <si>
    <t>K66</t>
  </si>
  <si>
    <t>K67</t>
  </si>
  <si>
    <t>K71</t>
  </si>
  <si>
    <t>K72</t>
  </si>
  <si>
    <t>K73</t>
  </si>
  <si>
    <t>K74</t>
  </si>
  <si>
    <t>K81</t>
  </si>
  <si>
    <t>K82</t>
  </si>
  <si>
    <t>K83</t>
  </si>
  <si>
    <t>K84</t>
  </si>
  <si>
    <t>K85</t>
  </si>
  <si>
    <t>K86</t>
  </si>
  <si>
    <t>K87</t>
  </si>
  <si>
    <t>K88</t>
  </si>
  <si>
    <t>K9111</t>
  </si>
  <si>
    <t>K9112</t>
  </si>
  <si>
    <t>K9113</t>
  </si>
  <si>
    <t>K911</t>
  </si>
  <si>
    <t>K9121</t>
  </si>
  <si>
    <t>K9122</t>
  </si>
  <si>
    <t>K9123</t>
  </si>
  <si>
    <t>K9124</t>
  </si>
  <si>
    <t>K912</t>
  </si>
  <si>
    <t>K913</t>
  </si>
  <si>
    <t>K914</t>
  </si>
  <si>
    <t>K915</t>
  </si>
  <si>
    <t>K916</t>
  </si>
  <si>
    <t>K917</t>
  </si>
  <si>
    <t>K918</t>
  </si>
  <si>
    <t>K91</t>
  </si>
  <si>
    <t>K921</t>
  </si>
  <si>
    <t>K922</t>
  </si>
  <si>
    <t>K923</t>
  </si>
  <si>
    <t>K924</t>
  </si>
  <si>
    <t>K92</t>
  </si>
  <si>
    <t>K93</t>
  </si>
  <si>
    <t>K1-K9</t>
  </si>
  <si>
    <t>Bevételek (Ft)</t>
  </si>
  <si>
    <t>Helyi önkormányzatok működésének általános támogatása</t>
  </si>
  <si>
    <t>Települési önkormányzatok egyes köznevelési feladatainak támogatása</t>
  </si>
  <si>
    <t>Települési önkormányzatok szociális és gyermekjóléti feladatainak támogatása</t>
  </si>
  <si>
    <t>Települési önkormányzatok kulturális feladatainak támogatása</t>
  </si>
  <si>
    <t>Működési célú központosított előirányzatok</t>
  </si>
  <si>
    <t>Helyi önkormányzatok kiegészítő támogatásai</t>
  </si>
  <si>
    <t>Önkormányzatok működési támogatásai</t>
  </si>
  <si>
    <t>Elvonások és befizetések bevételei</t>
  </si>
  <si>
    <t>Működési célú garancia és kezességvállalásból származó megtérülések államháztartáson belülről</t>
  </si>
  <si>
    <t>Működési célú visszatérítendő támogatások, kölcsönök visszatérülése államháztartáson belülről</t>
  </si>
  <si>
    <t>Működési célú visszatérítendő támogatások, kölcsönök igénybevétele államháztartáson belülről</t>
  </si>
  <si>
    <t>Egyéb működési célú támogatások bevételei államháztartáson belülről</t>
  </si>
  <si>
    <t>Magánszemélyek jövedelemadói</t>
  </si>
  <si>
    <t>Társaságok jövedelemadói</t>
  </si>
  <si>
    <t>Jövedelemadók</t>
  </si>
  <si>
    <t>Szociális hozzzájárulási adó és járulékok</t>
  </si>
  <si>
    <t>Bérhez és foglalkoztatáshoz kapcsolódó adók</t>
  </si>
  <si>
    <t>Vagyoni típusú adók</t>
  </si>
  <si>
    <t>Értékesítési és forgalmi adók</t>
  </si>
  <si>
    <t>Fogyasztási adók</t>
  </si>
  <si>
    <t>Pénzügyi monopóliumok nyereségét terhelő adók</t>
  </si>
  <si>
    <t>Gépjárműadók</t>
  </si>
  <si>
    <t>Egyéb áruhasználati és szolgáltatási adók</t>
  </si>
  <si>
    <t>Termékek és szolgáltatások adói</t>
  </si>
  <si>
    <t>Áru- és készletértékesítés ellenértéke</t>
  </si>
  <si>
    <t>Szolgáltatások ellenértéke</t>
  </si>
  <si>
    <t>Közvetített szolgáltatások ellenértéke</t>
  </si>
  <si>
    <t>Tulajdonosi bevételek</t>
  </si>
  <si>
    <t>Ellátási díjak</t>
  </si>
  <si>
    <t>Kiszámlázott általános forgalmi adó</t>
  </si>
  <si>
    <t>Űltalános forgalmi adó visszatérítése</t>
  </si>
  <si>
    <t>Kamatbevételek</t>
  </si>
  <si>
    <t>Egyéb pénzügyi műveletek bevételei</t>
  </si>
  <si>
    <t>Egyéb működési bevételek</t>
  </si>
  <si>
    <t>Működési célú garancia- és kezességvállalásból származó megtérülések államháztartáson kívülről</t>
  </si>
  <si>
    <t>Működési célú visszatérítendő támogatások, kölcsönök visszatérülése államháztartáson kívülről</t>
  </si>
  <si>
    <t>Egyéb működési célú átvett pénzeszközök</t>
  </si>
  <si>
    <t>Felhalmozási célú önkormányzati támogatások</t>
  </si>
  <si>
    <t>Felhalmozási célú garancia- és kezességvállalásból származó megtérülések államháztartáson belülről</t>
  </si>
  <si>
    <t>Felhalmozási célú visszatérítendő támogatások, kölcsönök visszatérülése államháztartáson belülről</t>
  </si>
  <si>
    <t>Felhalmozási célú visszatérítendő támogatások, kölcsönök igénybevétele államháztartáson belülről</t>
  </si>
  <si>
    <t>Egyéb felhalmozási célú támogatások bevételei államháztartáson belülről</t>
  </si>
  <si>
    <t>Immateriális javak értékesítése</t>
  </si>
  <si>
    <t>Ingatlanok értékesítése</t>
  </si>
  <si>
    <t>Egyéb tárgyi eszközök értékesítése</t>
  </si>
  <si>
    <t>Részesedések értékesítése</t>
  </si>
  <si>
    <t>Részesedéksek megszűnéséhez kapcsolódó bevételek</t>
  </si>
  <si>
    <t>Felhalmozási célú garancia- és kezességvállalásból szármaó megtérülések államháztartáson kívülről</t>
  </si>
  <si>
    <t>Felhalmozási célú visszatérítendő támogatások, kölcsönök visszatérülése államháztartáson kívülről</t>
  </si>
  <si>
    <t>Egyéb felhalmozási célút átvett pénzeszközök</t>
  </si>
  <si>
    <t>Felhalmozási célút átvett pénzeszközök</t>
  </si>
  <si>
    <t>Hosszú lejárítú hitelek, kölcsönök felvétele</t>
  </si>
  <si>
    <t>Likviditási célú hitelek, kölcsönök felvétele pénzügyi vállalkozástól</t>
  </si>
  <si>
    <t>Rövid lejáratú hitelek, kölcsönök felvétele</t>
  </si>
  <si>
    <t>Hitel-,kölcsönfelvétel államháztartáson kívülről</t>
  </si>
  <si>
    <t>Forgatási célú belföldi értékpapírok beváltása, értékesítése</t>
  </si>
  <si>
    <t>Forgatási célú belföldi értékpapírok kibocsátása</t>
  </si>
  <si>
    <t>Befektetési célú belföldi értékpapírok beváltása , értékesítése</t>
  </si>
  <si>
    <t>Befektetési célú belföldi értékpapírok kibocsátása</t>
  </si>
  <si>
    <t>Belföldi értékpapírok bevételei</t>
  </si>
  <si>
    <t>Előző év költségvetési maradványának igénybevétele MŰKÖDÉSRE</t>
  </si>
  <si>
    <t>Előző év költségvetési maradványának igénybevétele FELHALMOZÁSRA</t>
  </si>
  <si>
    <t>Előző év vállalkozási maradványának igénybevétele MŰKÖDÉSRE</t>
  </si>
  <si>
    <t>Előző év vállalkozási maradványának igénybevétele FELHALMOZÁSRA</t>
  </si>
  <si>
    <t>Maradvány igénybevétele</t>
  </si>
  <si>
    <t>Államháztartáson belüli megelőlegezések</t>
  </si>
  <si>
    <t>Államháztartáson belüli megelőlegezések törlesztése</t>
  </si>
  <si>
    <t>Betétek megszüntetése</t>
  </si>
  <si>
    <t>Központi költségvetés sajátos finanszírozási bevételei</t>
  </si>
  <si>
    <t>Belföldi finanszírozás bevételei</t>
  </si>
  <si>
    <t>Forgatási célú külföldi értékpapírok beváltása, értékesítése</t>
  </si>
  <si>
    <t>Befektetési célú külföldi értékpapírok beváltása, értékesítése</t>
  </si>
  <si>
    <t>Külföldi értékpapírok kibocsátása</t>
  </si>
  <si>
    <t>Külföldi hitelek, kölcsönök felvétele</t>
  </si>
  <si>
    <t>Külföldi finanszírozás bevételei</t>
  </si>
  <si>
    <t>Adóssághoz nem kapcsolódó származékos ügyletek bevételei</t>
  </si>
  <si>
    <t>B111</t>
  </si>
  <si>
    <t>B112</t>
  </si>
  <si>
    <t>B113</t>
  </si>
  <si>
    <t>B114</t>
  </si>
  <si>
    <t>B115</t>
  </si>
  <si>
    <t>B116</t>
  </si>
  <si>
    <t>B11</t>
  </si>
  <si>
    <t>B12</t>
  </si>
  <si>
    <t>B13</t>
  </si>
  <si>
    <t>B14</t>
  </si>
  <si>
    <t>B15</t>
  </si>
  <si>
    <t>B16</t>
  </si>
  <si>
    <t>B311</t>
  </si>
  <si>
    <t>B312</t>
  </si>
  <si>
    <t>B31</t>
  </si>
  <si>
    <t>B32</t>
  </si>
  <si>
    <t>B33</t>
  </si>
  <si>
    <t>B34</t>
  </si>
  <si>
    <t>B351</t>
  </si>
  <si>
    <t>B352</t>
  </si>
  <si>
    <t>B353</t>
  </si>
  <si>
    <t>B354</t>
  </si>
  <si>
    <t>B355</t>
  </si>
  <si>
    <t>B35</t>
  </si>
  <si>
    <t>B36</t>
  </si>
  <si>
    <t>B401</t>
  </si>
  <si>
    <t>B402</t>
  </si>
  <si>
    <t>B403</t>
  </si>
  <si>
    <t>B404</t>
  </si>
  <si>
    <t>B405</t>
  </si>
  <si>
    <t>B406</t>
  </si>
  <si>
    <t>B407</t>
  </si>
  <si>
    <t>B408</t>
  </si>
  <si>
    <t>B409</t>
  </si>
  <si>
    <t>B410</t>
  </si>
  <si>
    <t>B61</t>
  </si>
  <si>
    <t>B62</t>
  </si>
  <si>
    <t>B63</t>
  </si>
  <si>
    <t>B21</t>
  </si>
  <si>
    <t>B22</t>
  </si>
  <si>
    <t>B23</t>
  </si>
  <si>
    <t>B24</t>
  </si>
  <si>
    <t>B25</t>
  </si>
  <si>
    <t>B51</t>
  </si>
  <si>
    <t>B52</t>
  </si>
  <si>
    <t>B53</t>
  </si>
  <si>
    <t>B54</t>
  </si>
  <si>
    <t>B55</t>
  </si>
  <si>
    <t>B71</t>
  </si>
  <si>
    <t>B72</t>
  </si>
  <si>
    <t>B73</t>
  </si>
  <si>
    <t>B8111</t>
  </si>
  <si>
    <t>B8112</t>
  </si>
  <si>
    <t>B8113</t>
  </si>
  <si>
    <t>B811</t>
  </si>
  <si>
    <t>B8121</t>
  </si>
  <si>
    <t>B8122</t>
  </si>
  <si>
    <t>B8123</t>
  </si>
  <si>
    <t>B8124</t>
  </si>
  <si>
    <t>B812</t>
  </si>
  <si>
    <t>B8131</t>
  </si>
  <si>
    <t>B8132</t>
  </si>
  <si>
    <t>B813</t>
  </si>
  <si>
    <t>B814</t>
  </si>
  <si>
    <t>B815</t>
  </si>
  <si>
    <t>B816</t>
  </si>
  <si>
    <t>B817</t>
  </si>
  <si>
    <t>B818</t>
  </si>
  <si>
    <t>B81</t>
  </si>
  <si>
    <t>B821</t>
  </si>
  <si>
    <t>B822</t>
  </si>
  <si>
    <t>B823</t>
  </si>
  <si>
    <t>B824</t>
  </si>
  <si>
    <t>B82</t>
  </si>
  <si>
    <t>B83</t>
  </si>
  <si>
    <t>B1-B8</t>
  </si>
  <si>
    <t>Működési és felhalmozási célú bevételi és kiadási előirányzatok (Ft)</t>
  </si>
  <si>
    <t>BEVÉTELEK</t>
  </si>
  <si>
    <t>KIADÁSOK</t>
  </si>
  <si>
    <t>MŰKÖDÉST SZOLGÁLÓ BEVÉTELEK</t>
  </si>
  <si>
    <t>MŰKÖDÉSI KIADÁSOK</t>
  </si>
  <si>
    <t>Eredeti</t>
  </si>
  <si>
    <t>I. Módosítás</t>
  </si>
  <si>
    <t>Előző évi pénzmaradvány igénybevétele</t>
  </si>
  <si>
    <t>Intézményfinanszírozás</t>
  </si>
  <si>
    <t>Munkaadókat terhelő járulékok</t>
  </si>
  <si>
    <t>Egyéb működési kiadások</t>
  </si>
  <si>
    <t>MŰKÖDÉSI BEVÉTELEK ÖSSZESEN</t>
  </si>
  <si>
    <t>MŰKÖDÉSI KIADÁSOK ÖSSZESEN</t>
  </si>
  <si>
    <t>FELHALMOZÁST SZOLGÁLÓ BEVÉTELEK</t>
  </si>
  <si>
    <t>FELHALMOZÁSI KIADÁSOK</t>
  </si>
  <si>
    <t>Felhalmozási célú átvett pénzeszkközök</t>
  </si>
  <si>
    <t>Beruházási kiadások előzetes ÁFÁ-ja</t>
  </si>
  <si>
    <t>Felújítási kiadások</t>
  </si>
  <si>
    <t>Felújítási kiadások előzetes ÁFÁ-ja</t>
  </si>
  <si>
    <t>Egyéb felhalmozási kiadások</t>
  </si>
  <si>
    <t>FELHALMOZÁSI BEVÉTELEK ÖSSZESEN</t>
  </si>
  <si>
    <t>FELHALMOZÁSI KIADÁSOK ÖSSZESEN</t>
  </si>
  <si>
    <t>BEVÉTELEK MINDÖSSZESEN</t>
  </si>
  <si>
    <t>KIADÁSOK MINDÖSSZESEN</t>
  </si>
  <si>
    <t>NAGYCENK NAGYKÖZSÉG ÖNKORMÁNYZATA</t>
  </si>
  <si>
    <t>Egyéb közhatalmi bevételek</t>
  </si>
  <si>
    <t>B74</t>
  </si>
  <si>
    <t>B75</t>
  </si>
  <si>
    <t>Egyéb felhalmozási célú átvett pénzeszközök államháztartáson kívülről</t>
  </si>
  <si>
    <t>B411</t>
  </si>
  <si>
    <t>Biztosító által fizetett kártérítés</t>
  </si>
  <si>
    <t>B64</t>
  </si>
  <si>
    <t>B65</t>
  </si>
  <si>
    <t>Lekötött betét felbontás, értékpapír visszaváltás</t>
  </si>
  <si>
    <t>Államháztartáson belüli megelőlegezés</t>
  </si>
  <si>
    <t>Támogatások (Ft)</t>
  </si>
  <si>
    <t>Megnevezés</t>
  </si>
  <si>
    <t>Rovat-szám</t>
  </si>
  <si>
    <t>önkormányzati segély  "temetési segély"</t>
  </si>
  <si>
    <t xml:space="preserve">Egyéb nem intézményi ellátások </t>
  </si>
  <si>
    <t xml:space="preserve">Ellátottak pénzbeli juttatásai </t>
  </si>
  <si>
    <t>TÖOSZ tagdíj</t>
  </si>
  <si>
    <t xml:space="preserve">Egyéb működési célú támogatások államháztartáson kívülre </t>
  </si>
  <si>
    <t>Aranypatak Horgászegyesület</t>
  </si>
  <si>
    <t>Charta tagdíj</t>
  </si>
  <si>
    <t xml:space="preserve">Leader tagdíj </t>
  </si>
  <si>
    <t>Központi írányitó szervi támogatások folyósítása</t>
  </si>
  <si>
    <t>Eredeti e.i.</t>
  </si>
  <si>
    <t>Módosított e.i.</t>
  </si>
  <si>
    <t>Település üzemeltetés kiadásai</t>
  </si>
  <si>
    <t>Szennyvíz gyűjtése, tisztítása, elhelyezése</t>
  </si>
  <si>
    <t>Viziközmű vagyonon végzett beruházás</t>
  </si>
  <si>
    <t>Víztermelés-kezelés,ellátás</t>
  </si>
  <si>
    <t>Önkormányzati vagyonnal való gazdálkodás</t>
  </si>
  <si>
    <t>Próbaterem felújítása pályázati rész</t>
  </si>
  <si>
    <t>Város és községgazdálkodási egyéb szolgáltatások</t>
  </si>
  <si>
    <t>Gépek, berendezések beszerzése pályázati rész</t>
  </si>
  <si>
    <t>Gépek, berendezések beszerzése önerő</t>
  </si>
  <si>
    <t>Közutak, hidak, alagutak üzemeltetése, fenntartása</t>
  </si>
  <si>
    <t>Közvilágítás</t>
  </si>
  <si>
    <t>Fertőbozi útszakasz közvilágítás létesítése</t>
  </si>
  <si>
    <t>Család és nővédelmi eü.gondozás</t>
  </si>
  <si>
    <t>Beruházási kiadások összesen:</t>
  </si>
  <si>
    <t>Víz termelés-kezelés-ellátás</t>
  </si>
  <si>
    <t>Viziközmű vagyonon végzett felújítás</t>
  </si>
  <si>
    <t>Szennyvíz gyűjtése,tisztítása,elhelyezése</t>
  </si>
  <si>
    <t>Köztemető fenntartás és működtetés</t>
  </si>
  <si>
    <t>Széchenyi Alajos Kripta felújítása pályázati rész</t>
  </si>
  <si>
    <t>Óvoda felújítása pályázati rész</t>
  </si>
  <si>
    <t>Óvoda felújítása önerő</t>
  </si>
  <si>
    <t>Bölcsőde felújítása önerő</t>
  </si>
  <si>
    <t>Egészségház felújítása pályázati rész</t>
  </si>
  <si>
    <t>Felújítási kiadások összesen:</t>
  </si>
  <si>
    <t>2019. ÉVI KÖLTSÉGVETÉS MÓDOSÍTÁS</t>
  </si>
  <si>
    <t>2019. ÉVI ELŐIRÁNYZATOK</t>
  </si>
  <si>
    <t>2019. ÉVI KÖLTSÉGVETÉS MÓDOSÍTÁSA</t>
  </si>
  <si>
    <r>
      <t>BERUHÁZÁSI</t>
    </r>
    <r>
      <rPr>
        <sz val="12"/>
        <rFont val="Times New Roman"/>
        <family val="1"/>
        <charset val="238"/>
      </rPr>
      <t xml:space="preserve"> kiadások</t>
    </r>
  </si>
  <si>
    <t>Alkotóház nyertes pályázatok önrésze</t>
  </si>
  <si>
    <t>Alkotóház nyertes pályázatok utófinanszírozott része</t>
  </si>
  <si>
    <t>Dózsa körti telkek közművesítése</t>
  </si>
  <si>
    <t>Fedett-nyitott szín kialakítása sportpályánál (tároló+beálló)</t>
  </si>
  <si>
    <t>Tűzoltóörs építés</t>
  </si>
  <si>
    <t>Tárgyi eszköz beszerzés</t>
  </si>
  <si>
    <t>Hiteles személymérleg magasságmérvel, látásvizsgáló, műszerszekrény</t>
  </si>
  <si>
    <r>
      <t xml:space="preserve">FELÚJÍTÁSI </t>
    </r>
    <r>
      <rPr>
        <sz val="12"/>
        <rFont val="Times New Roman"/>
        <family val="1"/>
        <charset val="238"/>
      </rPr>
      <t>kiadások</t>
    </r>
  </si>
  <si>
    <t>Útépítés cukorgyári úton</t>
  </si>
  <si>
    <t>Dózsa körút - Soproni utca kereszteződés beruházása</t>
  </si>
  <si>
    <t>Kerékpárút építése NC és Pereszteg között pályázati rész</t>
  </si>
  <si>
    <t>Temető ravatalozó útépítés, előtér kövezés</t>
  </si>
  <si>
    <t>Sportlétesítmények műdöktetése és fejlesztése</t>
  </si>
  <si>
    <t>Párkányok felújítása</t>
  </si>
  <si>
    <t>Iskola és óvoda közötti parkoló létesítése</t>
  </si>
  <si>
    <t>Próbaterem felújítása önerő</t>
  </si>
  <si>
    <t>eredeti ei.</t>
  </si>
  <si>
    <t>Gyermekvédelmi Erzsébet utalvány</t>
  </si>
  <si>
    <t>önkormányzati segély  "rendkívüli segély"</t>
  </si>
  <si>
    <t>Saját hatáskörben adott pénzbeli támogatás (első lakáshoz jutók, iskolások,ápolási)</t>
  </si>
  <si>
    <t xml:space="preserve"> BURSA ösztöndíj</t>
  </si>
  <si>
    <t xml:space="preserve"> Újszülöttek családjának támogatása</t>
  </si>
  <si>
    <t>egyéb, az önkormányzat rendeletében megállapított juttatás természetbeni</t>
  </si>
  <si>
    <t xml:space="preserve"> - Pereszteg orvosi ügyelet </t>
  </si>
  <si>
    <t>Lövőnek átadott pénzeszköz</t>
  </si>
  <si>
    <t>Iskolaegészségügyi ellátásra Háziorvosnak</t>
  </si>
  <si>
    <t xml:space="preserve">  Világörökségi tagdíj</t>
  </si>
  <si>
    <t>Czenki Hársfa Néptáncegyesület</t>
  </si>
  <si>
    <t>Önkéntes Tüzoltó Egyesület</t>
  </si>
  <si>
    <t>Sportegyesület támogatása</t>
  </si>
  <si>
    <t>Polgárőrség támogatása</t>
  </si>
  <si>
    <t>Polgárőrség felszerelés beszerzéshez kötött támogatás</t>
  </si>
  <si>
    <t>Kulturális Alap</t>
  </si>
  <si>
    <t>Vöröskereszt Alapítvány támogatása</t>
  </si>
  <si>
    <t xml:space="preserve">Friends' of Europe Alapitvány támog. </t>
  </si>
  <si>
    <t>Sopron és Térsége Önkormányzati Társulás</t>
  </si>
  <si>
    <t>Sopron Térségi Hulladékgazdálkodási Társulás</t>
  </si>
  <si>
    <t>Charta rendezvény EU csatl. 15. évforduló rendezvény megelőlegezés</t>
  </si>
  <si>
    <t xml:space="preserve">Év közössége díj </t>
  </si>
  <si>
    <t>Pénzeszközátadás működésre  Óvodának</t>
  </si>
  <si>
    <t>Pénzeszközátadás működésre  Köh-nak</t>
  </si>
  <si>
    <t>Járda csapadékvíz elvezető rendszer beruházása eladott telkekhez</t>
  </si>
  <si>
    <t>Óvoda felújítás pályázati rész</t>
  </si>
  <si>
    <t>Óvoda felújítás önrész</t>
  </si>
  <si>
    <t>Széchenyi Village Közvilágítás átvétele</t>
  </si>
  <si>
    <t>Soproni utca lépcsős járda kialakítása</t>
  </si>
  <si>
    <t>Útfelújítás pótmunkák elvégzése az eladott telkeknél kialakított utakon</t>
  </si>
  <si>
    <t>Orvosi eszközök beszerzése pályázat keretében</t>
  </si>
  <si>
    <t>Village játszótér bővítése, felújítása</t>
  </si>
  <si>
    <t>módosított előirányzat</t>
  </si>
  <si>
    <t>Országos Mentőszolgálat támogatása</t>
  </si>
  <si>
    <t>Általános Iskola Széchenyi Alapból kapott támogatások összege</t>
  </si>
  <si>
    <t>Aranypatak Óvoda Széchenyi Alapból kapott támogatások összege</t>
  </si>
  <si>
    <t>Bursa ösztöndíj támogatás</t>
  </si>
  <si>
    <t>Honvédelmi Minisztériumnak visszafizetendő fel nem használt támogatás - Széchenyi Kripta</t>
  </si>
  <si>
    <t>Kapuvári Vizitársulat - Önkéntes tagi támogatás</t>
  </si>
  <si>
    <t>Friends' of Europe Alapitvány támog. VP6 pályázatok önerő része</t>
  </si>
  <si>
    <t>Napnyugat Turisztikai Egyesület tagdíj támogatás</t>
  </si>
  <si>
    <t>Lövő - Házi segítségnyújtás kiegészítő támogatás 2017-es elszámolás alapján</t>
  </si>
  <si>
    <t>OMSZ támogatás</t>
  </si>
  <si>
    <t>Sopron Térségi Hulladékgazdálkodási Társulás - kiegészítő tagdíj</t>
  </si>
  <si>
    <t>8.SZÁMÚ MELLÉKLET</t>
  </si>
  <si>
    <t>9.SZÁMÚ MELLÉKLET</t>
  </si>
  <si>
    <t>10.SZÁMÚ MELLÉKLET</t>
  </si>
  <si>
    <t>11. MELLÉKLET</t>
  </si>
  <si>
    <t>12.SZÁMÚ MELLÉKLET</t>
  </si>
  <si>
    <t>13.SZÁMÚ MELLÉKLET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</si>
</sst>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F_t_-;\-* #,##0.00\ _F_t_-;_-* &quot;-&quot;??\ _F_t_-;_-@_-"/>
    <numFmt numFmtId="165" formatCode="#,##0\ &quot;Ft&quot;"/>
  </numFmts>
  <fonts count="17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3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medium">
        <color auto="1"/>
      </right>
      <top/>
      <bottom/>
      <diagonal/>
    </border>
  </borders>
  <cellStyleXfs count="2">
    <xf numFmtId="0" fontId="0" fillId="0" borderId="0"/>
    <xf numFmtId="164" fontId="14" fillId="0" borderId="0" applyFont="0" applyFill="0" applyBorder="0" applyAlignment="0" applyProtection="0"/>
  </cellStyleXfs>
  <cellXfs count="236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165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165" fontId="2" fillId="0" borderId="4" xfId="0" applyNumberFormat="1" applyFont="1" applyBorder="1" applyAlignment="1">
      <alignment horizontal="center" vertical="center"/>
    </xf>
    <xf numFmtId="165" fontId="2" fillId="2" borderId="6" xfId="0" applyNumberFormat="1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165" fontId="2" fillId="0" borderId="8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165" fontId="2" fillId="0" borderId="1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165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165" fontId="1" fillId="0" borderId="0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/>
    </xf>
    <xf numFmtId="165" fontId="2" fillId="0" borderId="4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165" fontId="5" fillId="0" borderId="4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left" vertical="center"/>
    </xf>
    <xf numFmtId="165" fontId="2" fillId="0" borderId="8" xfId="0" applyNumberFormat="1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left" vertical="center"/>
    </xf>
    <xf numFmtId="165" fontId="2" fillId="0" borderId="13" xfId="0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left" vertical="center"/>
    </xf>
    <xf numFmtId="165" fontId="5" fillId="2" borderId="12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165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165" fontId="6" fillId="3" borderId="6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65" fontId="1" fillId="0" borderId="0" xfId="0" applyNumberFormat="1" applyFont="1" applyBorder="1" applyAlignment="1">
      <alignment horizontal="center" vertical="center"/>
    </xf>
    <xf numFmtId="165" fontId="3" fillId="0" borderId="0" xfId="0" applyNumberFormat="1" applyFont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165" fontId="2" fillId="0" borderId="13" xfId="0" applyNumberFormat="1" applyFont="1" applyBorder="1" applyAlignment="1">
      <alignment horizontal="left" vertical="center"/>
    </xf>
    <xf numFmtId="165" fontId="2" fillId="0" borderId="13" xfId="0" applyNumberFormat="1" applyFont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center" vertical="center"/>
    </xf>
    <xf numFmtId="165" fontId="2" fillId="2" borderId="4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165" fontId="2" fillId="0" borderId="0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165" fontId="1" fillId="0" borderId="0" xfId="0" applyNumberFormat="1" applyFont="1" applyAlignment="1">
      <alignment horizontal="left" vertical="center"/>
    </xf>
    <xf numFmtId="3" fontId="1" fillId="0" borderId="0" xfId="0" applyNumberFormat="1" applyFont="1" applyAlignment="1">
      <alignment horizontal="center" vertical="center"/>
    </xf>
    <xf numFmtId="0" fontId="6" fillId="3" borderId="6" xfId="0" applyFont="1" applyFill="1" applyBorder="1" applyAlignment="1">
      <alignment horizontal="left" vertical="center"/>
    </xf>
    <xf numFmtId="0" fontId="8" fillId="0" borderId="0" xfId="0" applyFont="1" applyAlignment="1">
      <alignment vertical="center"/>
    </xf>
    <xf numFmtId="3" fontId="8" fillId="0" borderId="0" xfId="0" applyNumberFormat="1" applyFont="1" applyAlignment="1">
      <alignment vertical="center"/>
    </xf>
    <xf numFmtId="0" fontId="8" fillId="0" borderId="0" xfId="0" applyFont="1" applyBorder="1" applyAlignment="1">
      <alignment horizontal="center" vertical="center"/>
    </xf>
    <xf numFmtId="165" fontId="10" fillId="0" borderId="0" xfId="0" applyNumberFormat="1" applyFont="1" applyBorder="1" applyAlignment="1">
      <alignment horizontal="center" vertical="center"/>
    </xf>
    <xf numFmtId="165" fontId="11" fillId="0" borderId="0" xfId="0" applyNumberFormat="1" applyFont="1" applyAlignment="1">
      <alignment horizontal="center" vertical="center"/>
    </xf>
    <xf numFmtId="165" fontId="8" fillId="0" borderId="0" xfId="0" applyNumberFormat="1" applyFont="1" applyFill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165" fontId="2" fillId="2" borderId="20" xfId="0" applyNumberFormat="1" applyFont="1" applyFill="1" applyBorder="1" applyAlignment="1">
      <alignment horizontal="center" vertical="center" wrapText="1"/>
    </xf>
    <xf numFmtId="165" fontId="2" fillId="2" borderId="2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/>
    </xf>
    <xf numFmtId="165" fontId="2" fillId="0" borderId="2" xfId="0" applyNumberFormat="1" applyFont="1" applyFill="1" applyBorder="1" applyAlignment="1">
      <alignment horizontal="center" vertical="center"/>
    </xf>
    <xf numFmtId="165" fontId="2" fillId="0" borderId="22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165" fontId="2" fillId="0" borderId="25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165" fontId="5" fillId="0" borderId="25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/>
    </xf>
    <xf numFmtId="165" fontId="5" fillId="0" borderId="8" xfId="0" applyNumberFormat="1" applyFont="1" applyFill="1" applyBorder="1" applyAlignment="1">
      <alignment horizontal="center" vertical="center"/>
    </xf>
    <xf numFmtId="165" fontId="5" fillId="0" borderId="24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/>
    </xf>
    <xf numFmtId="165" fontId="5" fillId="2" borderId="6" xfId="0" applyNumberFormat="1" applyFont="1" applyFill="1" applyBorder="1" applyAlignment="1">
      <alignment horizontal="center" vertical="center"/>
    </xf>
    <xf numFmtId="165" fontId="5" fillId="2" borderId="27" xfId="0" applyNumberFormat="1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left" vertical="center" wrapText="1"/>
    </xf>
    <xf numFmtId="165" fontId="2" fillId="0" borderId="26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165" fontId="2" fillId="0" borderId="24" xfId="0" applyNumberFormat="1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/>
    </xf>
    <xf numFmtId="165" fontId="5" fillId="0" borderId="13" xfId="0" applyNumberFormat="1" applyFont="1" applyFill="1" applyBorder="1" applyAlignment="1">
      <alignment horizontal="center" vertical="center"/>
    </xf>
    <xf numFmtId="165" fontId="5" fillId="0" borderId="26" xfId="0" applyNumberFormat="1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left" vertical="center"/>
    </xf>
    <xf numFmtId="165" fontId="6" fillId="3" borderId="10" xfId="0" applyNumberFormat="1" applyFont="1" applyFill="1" applyBorder="1" applyAlignment="1">
      <alignment horizontal="center" vertical="center"/>
    </xf>
    <xf numFmtId="165" fontId="6" fillId="3" borderId="28" xfId="0" applyNumberFormat="1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left" vertical="center" wrapText="1"/>
    </xf>
    <xf numFmtId="165" fontId="6" fillId="3" borderId="27" xfId="0" applyNumberFormat="1" applyFont="1" applyFill="1" applyBorder="1" applyAlignment="1">
      <alignment horizontal="center" vertical="center"/>
    </xf>
    <xf numFmtId="165" fontId="2" fillId="2" borderId="21" xfId="0" applyNumberFormat="1" applyFont="1" applyFill="1" applyBorder="1" applyAlignment="1">
      <alignment horizontal="center" vertical="center"/>
    </xf>
    <xf numFmtId="165" fontId="2" fillId="2" borderId="23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65" fontId="2" fillId="0" borderId="25" xfId="0" applyNumberFormat="1" applyFont="1" applyBorder="1" applyAlignment="1">
      <alignment horizontal="center" vertical="center"/>
    </xf>
    <xf numFmtId="0" fontId="2" fillId="0" borderId="20" xfId="0" applyFont="1" applyBorder="1" applyAlignment="1">
      <alignment horizontal="left" vertical="center"/>
    </xf>
    <xf numFmtId="165" fontId="2" fillId="0" borderId="21" xfId="0" applyNumberFormat="1" applyFont="1" applyBorder="1" applyAlignment="1">
      <alignment horizontal="center" vertical="center"/>
    </xf>
    <xf numFmtId="165" fontId="2" fillId="0" borderId="23" xfId="0" applyNumberFormat="1" applyFont="1" applyBorder="1" applyAlignment="1">
      <alignment horizontal="center" vertical="center"/>
    </xf>
    <xf numFmtId="165" fontId="2" fillId="2" borderId="27" xfId="0" applyNumberFormat="1" applyFont="1" applyFill="1" applyBorder="1" applyAlignment="1">
      <alignment horizontal="center" vertical="center"/>
    </xf>
    <xf numFmtId="165" fontId="2" fillId="0" borderId="22" xfId="0" applyNumberFormat="1" applyFont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165" fontId="5" fillId="3" borderId="6" xfId="0" applyNumberFormat="1" applyFont="1" applyFill="1" applyBorder="1" applyAlignment="1">
      <alignment horizontal="left" vertical="center"/>
    </xf>
    <xf numFmtId="165" fontId="5" fillId="3" borderId="6" xfId="0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165" fontId="5" fillId="3" borderId="27" xfId="0" applyNumberFormat="1" applyFont="1" applyFill="1" applyBorder="1" applyAlignment="1">
      <alignment horizontal="center" vertical="center"/>
    </xf>
    <xf numFmtId="0" fontId="8" fillId="0" borderId="0" xfId="0" applyFont="1"/>
    <xf numFmtId="0" fontId="7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0" fontId="9" fillId="0" borderId="1" xfId="0" applyFont="1" applyBorder="1" applyAlignment="1">
      <alignment horizontal="center"/>
    </xf>
    <xf numFmtId="3" fontId="6" fillId="0" borderId="22" xfId="0" applyNumberFormat="1" applyFont="1" applyBorder="1"/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3" fontId="6" fillId="0" borderId="25" xfId="0" applyNumberFormat="1" applyFont="1" applyBorder="1"/>
    <xf numFmtId="0" fontId="8" fillId="0" borderId="3" xfId="0" applyFont="1" applyBorder="1"/>
    <xf numFmtId="0" fontId="8" fillId="0" borderId="4" xfId="0" applyFont="1" applyBorder="1" applyAlignment="1">
      <alignment horizontal="center"/>
    </xf>
    <xf numFmtId="3" fontId="8" fillId="0" borderId="4" xfId="0" applyNumberFormat="1" applyFont="1" applyBorder="1"/>
    <xf numFmtId="3" fontId="1" fillId="0" borderId="25" xfId="0" applyNumberFormat="1" applyFont="1" applyBorder="1"/>
    <xf numFmtId="0" fontId="9" fillId="0" borderId="4" xfId="0" applyFont="1" applyBorder="1"/>
    <xf numFmtId="0" fontId="9" fillId="0" borderId="4" xfId="0" applyFont="1" applyBorder="1" applyAlignment="1">
      <alignment horizontal="left"/>
    </xf>
    <xf numFmtId="0" fontId="9" fillId="5" borderId="29" xfId="0" applyFont="1" applyFill="1" applyBorder="1"/>
    <xf numFmtId="0" fontId="9" fillId="5" borderId="30" xfId="0" applyFont="1" applyFill="1" applyBorder="1" applyAlignment="1">
      <alignment horizontal="center"/>
    </xf>
    <xf numFmtId="0" fontId="8" fillId="5" borderId="30" xfId="0" applyFont="1" applyFill="1" applyBorder="1"/>
    <xf numFmtId="3" fontId="6" fillId="5" borderId="31" xfId="0" applyNumberFormat="1" applyFont="1" applyFill="1" applyBorder="1"/>
    <xf numFmtId="3" fontId="1" fillId="0" borderId="0" xfId="0" applyNumberFormat="1" applyFont="1"/>
    <xf numFmtId="3" fontId="1" fillId="0" borderId="25" xfId="0" applyNumberFormat="1" applyFont="1" applyBorder="1" applyAlignment="1">
      <alignment horizontal="right"/>
    </xf>
    <xf numFmtId="0" fontId="9" fillId="0" borderId="3" xfId="0" applyFont="1" applyBorder="1"/>
    <xf numFmtId="0" fontId="9" fillId="5" borderId="33" xfId="0" applyFont="1" applyFill="1" applyBorder="1"/>
    <xf numFmtId="0" fontId="9" fillId="5" borderId="34" xfId="0" applyFont="1" applyFill="1" applyBorder="1" applyAlignment="1">
      <alignment horizontal="center"/>
    </xf>
    <xf numFmtId="0" fontId="8" fillId="5" borderId="29" xfId="0" applyFont="1" applyFill="1" applyBorder="1"/>
    <xf numFmtId="3" fontId="6" fillId="5" borderId="31" xfId="0" applyNumberFormat="1" applyFont="1" applyFill="1" applyBorder="1" applyAlignment="1">
      <alignment horizontal="right"/>
    </xf>
    <xf numFmtId="0" fontId="9" fillId="7" borderId="4" xfId="0" applyFont="1" applyFill="1" applyBorder="1" applyAlignment="1">
      <alignment horizontal="center" vertical="center"/>
    </xf>
    <xf numFmtId="0" fontId="9" fillId="7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/>
    </xf>
    <xf numFmtId="0" fontId="9" fillId="7" borderId="4" xfId="0" applyFont="1" applyFill="1" applyBorder="1" applyAlignment="1">
      <alignment horizontal="left" vertical="center" wrapText="1"/>
    </xf>
    <xf numFmtId="0" fontId="9" fillId="7" borderId="4" xfId="0" applyFont="1" applyFill="1" applyBorder="1" applyAlignment="1">
      <alignment horizontal="left" vertical="center"/>
    </xf>
    <xf numFmtId="3" fontId="9" fillId="7" borderId="4" xfId="0" applyNumberFormat="1" applyFont="1" applyFill="1" applyBorder="1"/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4" xfId="0" applyFont="1" applyBorder="1" applyAlignment="1">
      <alignment horizontal="left" vertical="center"/>
    </xf>
    <xf numFmtId="3" fontId="9" fillId="0" borderId="4" xfId="0" applyNumberFormat="1" applyFont="1" applyBorder="1"/>
    <xf numFmtId="0" fontId="9" fillId="7" borderId="4" xfId="0" applyFont="1" applyFill="1" applyBorder="1" applyAlignment="1">
      <alignment vertical="center" wrapText="1"/>
    </xf>
    <xf numFmtId="0" fontId="9" fillId="7" borderId="4" xfId="0" applyFont="1" applyFill="1" applyBorder="1"/>
    <xf numFmtId="0" fontId="9" fillId="7" borderId="4" xfId="0" applyFont="1" applyFill="1" applyBorder="1" applyAlignment="1">
      <alignment horizontal="center"/>
    </xf>
    <xf numFmtId="0" fontId="8" fillId="0" borderId="4" xfId="0" applyFont="1" applyBorder="1"/>
    <xf numFmtId="0" fontId="8" fillId="0" borderId="16" xfId="0" applyFont="1" applyBorder="1"/>
    <xf numFmtId="3" fontId="8" fillId="0" borderId="17" xfId="0" applyNumberFormat="1" applyFont="1" applyBorder="1"/>
    <xf numFmtId="0" fontId="8" fillId="0" borderId="16" xfId="0" applyFont="1" applyBorder="1" applyAlignment="1">
      <alignment horizontal="left" vertical="center"/>
    </xf>
    <xf numFmtId="0" fontId="9" fillId="7" borderId="16" xfId="0" applyFont="1" applyFill="1" applyBorder="1"/>
    <xf numFmtId="0" fontId="8" fillId="4" borderId="4" xfId="0" applyFont="1" applyFill="1" applyBorder="1"/>
    <xf numFmtId="0" fontId="8" fillId="4" borderId="16" xfId="0" applyFont="1" applyFill="1" applyBorder="1"/>
    <xf numFmtId="3" fontId="8" fillId="4" borderId="4" xfId="0" applyNumberFormat="1" applyFont="1" applyFill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3" fontId="1" fillId="0" borderId="0" xfId="0" applyNumberFormat="1" applyFont="1" applyBorder="1" applyAlignment="1">
      <alignment horizontal="right" vertical="center"/>
    </xf>
    <xf numFmtId="165" fontId="2" fillId="0" borderId="35" xfId="0" applyNumberFormat="1" applyFont="1" applyBorder="1" applyAlignment="1">
      <alignment horizontal="center" vertical="center"/>
    </xf>
    <xf numFmtId="165" fontId="2" fillId="0" borderId="26" xfId="0" applyNumberFormat="1" applyFont="1" applyBorder="1" applyAlignment="1">
      <alignment horizontal="center" vertical="center"/>
    </xf>
    <xf numFmtId="165" fontId="2" fillId="0" borderId="24" xfId="0" applyNumberFormat="1" applyFont="1" applyBorder="1" applyAlignment="1">
      <alignment horizontal="center" vertical="center"/>
    </xf>
    <xf numFmtId="0" fontId="6" fillId="3" borderId="5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65" fontId="2" fillId="2" borderId="4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165" fontId="2" fillId="2" borderId="22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0" xfId="0" applyAlignment="1"/>
    <xf numFmtId="0" fontId="8" fillId="0" borderId="16" xfId="0" applyFont="1" applyBorder="1" applyAlignment="1">
      <alignment horizontal="left"/>
    </xf>
    <xf numFmtId="0" fontId="0" fillId="0" borderId="17" xfId="0" applyBorder="1" applyAlignment="1">
      <alignment horizontal="left"/>
    </xf>
    <xf numFmtId="0" fontId="8" fillId="0" borderId="4" xfId="0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0" fontId="9" fillId="0" borderId="16" xfId="0" applyFont="1" applyBorder="1" applyAlignment="1">
      <alignment horizontal="left"/>
    </xf>
    <xf numFmtId="0" fontId="9" fillId="0" borderId="32" xfId="0" applyFont="1" applyBorder="1" applyAlignment="1">
      <alignment horizontal="left"/>
    </xf>
    <xf numFmtId="0" fontId="9" fillId="0" borderId="17" xfId="0" applyFont="1" applyBorder="1" applyAlignment="1">
      <alignment horizontal="left"/>
    </xf>
    <xf numFmtId="0" fontId="8" fillId="0" borderId="17" xfId="0" applyFont="1" applyBorder="1" applyAlignment="1">
      <alignment horizontal="left"/>
    </xf>
    <xf numFmtId="0" fontId="9" fillId="6" borderId="29" xfId="0" applyFont="1" applyFill="1" applyBorder="1"/>
    <xf numFmtId="0" fontId="9" fillId="6" borderId="30" xfId="0" applyFont="1" applyFill="1" applyBorder="1"/>
    <xf numFmtId="0" fontId="9" fillId="6" borderId="31" xfId="0" applyFont="1" applyFill="1" applyBorder="1"/>
    <xf numFmtId="0" fontId="9" fillId="0" borderId="2" xfId="0" applyFont="1" applyBorder="1"/>
    <xf numFmtId="0" fontId="13" fillId="0" borderId="2" xfId="0" applyFont="1" applyBorder="1"/>
    <xf numFmtId="0" fontId="9" fillId="0" borderId="4" xfId="0" applyFont="1" applyBorder="1"/>
    <xf numFmtId="0" fontId="15" fillId="0" borderId="4" xfId="0" applyFont="1" applyBorder="1"/>
    <xf numFmtId="0" fontId="1" fillId="0" borderId="4" xfId="0" applyFont="1" applyBorder="1" applyAlignment="1">
      <alignment horizontal="left"/>
    </xf>
    <xf numFmtId="0" fontId="13" fillId="0" borderId="4" xfId="0" applyFont="1" applyBorder="1"/>
    <xf numFmtId="0" fontId="12" fillId="0" borderId="32" xfId="0" applyFont="1" applyBorder="1" applyAlignment="1">
      <alignment horizontal="left"/>
    </xf>
    <xf numFmtId="0" fontId="12" fillId="0" borderId="17" xfId="0" applyFont="1" applyBorder="1" applyAlignment="1">
      <alignment horizontal="left"/>
    </xf>
    <xf numFmtId="0" fontId="9" fillId="6" borderId="29" xfId="0" applyFont="1" applyFill="1" applyBorder="1" applyAlignment="1">
      <alignment horizontal="left"/>
    </xf>
    <xf numFmtId="0" fontId="9" fillId="6" borderId="30" xfId="0" applyFont="1" applyFill="1" applyBorder="1" applyAlignment="1">
      <alignment horizontal="left"/>
    </xf>
    <xf numFmtId="0" fontId="13" fillId="6" borderId="31" xfId="0" applyFont="1" applyFill="1" applyBorder="1"/>
    <xf numFmtId="0" fontId="9" fillId="0" borderId="4" xfId="0" applyFont="1" applyBorder="1" applyAlignment="1">
      <alignment horizontal="left"/>
    </xf>
    <xf numFmtId="0" fontId="8" fillId="0" borderId="4" xfId="0" applyFont="1" applyBorder="1"/>
    <xf numFmtId="0" fontId="15" fillId="0" borderId="4" xfId="0" applyFont="1" applyBorder="1" applyAlignment="1">
      <alignment horizontal="left"/>
    </xf>
    <xf numFmtId="3" fontId="8" fillId="0" borderId="0" xfId="0" applyNumberFormat="1" applyFont="1" applyAlignment="1">
      <alignment horizontal="right" vertic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Border="1" applyAlignment="1">
      <alignment horizontal="right" vertical="center"/>
    </xf>
    <xf numFmtId="1" fontId="2" fillId="2" borderId="4" xfId="0" applyNumberFormat="1" applyFont="1" applyFill="1" applyBorder="1" applyAlignment="1">
      <alignment horizontal="center" vertical="center"/>
    </xf>
    <xf numFmtId="1" fontId="0" fillId="2" borderId="25" xfId="0" applyNumberForma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2" borderId="22" xfId="0" applyFill="1" applyBorder="1" applyAlignment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</cellXfs>
  <cellStyles count="2">
    <cellStyle name="Ezres 2" xfId="1" xr:uid="{00000000-0005-0000-0000-000000000000}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9"/>
  <sheetViews>
    <sheetView tabSelected="1" workbookViewId="0">
      <selection activeCell="D1" sqref="D1"/>
    </sheetView>
  </sheetViews>
  <sheetFormatPr defaultRowHeight="20.100000000000001" customHeight="1" x14ac:dyDescent="0.25"/>
  <cols>
    <col min="1" max="1" width="6.85546875" style="3" bestFit="1" customWidth="1"/>
    <col min="2" max="2" width="63.5703125" style="4" customWidth="1"/>
    <col min="3" max="3" width="15.140625" style="3" bestFit="1" customWidth="1"/>
    <col min="4" max="4" width="23.42578125" style="3" bestFit="1" customWidth="1"/>
    <col min="5" max="16384" width="9.140625" style="3"/>
  </cols>
  <sheetData>
    <row r="1" spans="1:4" s="2" customFormat="1" ht="20.100000000000001" customHeight="1" x14ac:dyDescent="0.25">
      <c r="A1" s="184" t="s">
        <v>429</v>
      </c>
      <c r="B1" s="185"/>
      <c r="C1" s="1"/>
      <c r="D1" s="67" t="s">
        <v>543</v>
      </c>
    </row>
    <row r="2" spans="1:4" s="2" customFormat="1" ht="20.100000000000001" customHeight="1" x14ac:dyDescent="0.25">
      <c r="A2" s="19"/>
      <c r="B2" s="4"/>
      <c r="C2" s="1"/>
      <c r="D2" s="21"/>
    </row>
    <row r="3" spans="1:4" ht="20.100000000000001" customHeight="1" x14ac:dyDescent="0.25">
      <c r="A3" s="186" t="s">
        <v>478</v>
      </c>
      <c r="B3" s="186"/>
      <c r="C3" s="186"/>
      <c r="D3" s="186"/>
    </row>
    <row r="4" spans="1:4" ht="20.100000000000001" customHeight="1" x14ac:dyDescent="0.25">
      <c r="A4" s="20"/>
      <c r="B4" s="46"/>
      <c r="C4" s="20"/>
      <c r="D4" s="20"/>
    </row>
    <row r="5" spans="1:4" s="2" customFormat="1" ht="20.100000000000001" customHeight="1" x14ac:dyDescent="0.25">
      <c r="A5" s="186" t="s">
        <v>21</v>
      </c>
      <c r="B5" s="186"/>
      <c r="C5" s="186"/>
      <c r="D5" s="186"/>
    </row>
    <row r="6" spans="1:4" ht="22.5" customHeight="1" x14ac:dyDescent="0.25"/>
    <row r="7" spans="1:4" ht="20.100000000000001" customHeight="1" x14ac:dyDescent="0.25">
      <c r="C7" s="187" t="s">
        <v>479</v>
      </c>
      <c r="D7" s="187"/>
    </row>
    <row r="8" spans="1:4" s="61" customFormat="1" ht="18" customHeight="1" thickBot="1" x14ac:dyDescent="0.3">
      <c r="B8" s="62"/>
      <c r="C8" s="66" t="s">
        <v>410</v>
      </c>
      <c r="D8" s="66" t="s">
        <v>411</v>
      </c>
    </row>
    <row r="9" spans="1:4" ht="18" customHeight="1" x14ac:dyDescent="0.25">
      <c r="A9" s="6" t="s">
        <v>0</v>
      </c>
      <c r="B9" s="7" t="s">
        <v>22</v>
      </c>
      <c r="C9" s="8">
        <v>30769796</v>
      </c>
      <c r="D9" s="8">
        <v>33247247</v>
      </c>
    </row>
    <row r="10" spans="1:4" ht="18" customHeight="1" x14ac:dyDescent="0.25">
      <c r="A10" s="9" t="s">
        <v>1</v>
      </c>
      <c r="B10" s="10" t="s">
        <v>23</v>
      </c>
      <c r="C10" s="11">
        <v>6206652</v>
      </c>
      <c r="D10" s="11">
        <v>6197747</v>
      </c>
    </row>
    <row r="11" spans="1:4" ht="18" customHeight="1" x14ac:dyDescent="0.25">
      <c r="A11" s="9" t="s">
        <v>2</v>
      </c>
      <c r="B11" s="10" t="s">
        <v>24</v>
      </c>
      <c r="C11" s="11">
        <v>85470570</v>
      </c>
      <c r="D11" s="11">
        <v>101311808</v>
      </c>
    </row>
    <row r="12" spans="1:4" ht="18" customHeight="1" x14ac:dyDescent="0.25">
      <c r="A12" s="9" t="s">
        <v>3</v>
      </c>
      <c r="B12" s="10" t="s">
        <v>25</v>
      </c>
      <c r="C12" s="11">
        <v>7948000</v>
      </c>
      <c r="D12" s="11">
        <v>8340828</v>
      </c>
    </row>
    <row r="13" spans="1:4" ht="18" customHeight="1" x14ac:dyDescent="0.25">
      <c r="A13" s="9" t="s">
        <v>4</v>
      </c>
      <c r="B13" s="10" t="s">
        <v>26</v>
      </c>
      <c r="C13" s="11">
        <v>91750340</v>
      </c>
      <c r="D13" s="11">
        <v>176930314</v>
      </c>
    </row>
    <row r="14" spans="1:4" ht="18" customHeight="1" x14ac:dyDescent="0.25">
      <c r="A14" s="9" t="s">
        <v>5</v>
      </c>
      <c r="B14" s="10" t="s">
        <v>27</v>
      </c>
      <c r="C14" s="11">
        <v>83078056</v>
      </c>
      <c r="D14" s="11">
        <v>170303770</v>
      </c>
    </row>
    <row r="15" spans="1:4" ht="18" customHeight="1" x14ac:dyDescent="0.25">
      <c r="A15" s="9" t="s">
        <v>6</v>
      </c>
      <c r="B15" s="10" t="s">
        <v>28</v>
      </c>
      <c r="C15" s="11">
        <v>180252751</v>
      </c>
      <c r="D15" s="11">
        <v>104174297</v>
      </c>
    </row>
    <row r="16" spans="1:4" ht="18" customHeight="1" thickBot="1" x14ac:dyDescent="0.3">
      <c r="A16" s="13" t="s">
        <v>7</v>
      </c>
      <c r="B16" s="14" t="s">
        <v>29</v>
      </c>
      <c r="C16" s="15">
        <v>0</v>
      </c>
      <c r="D16" s="15">
        <v>0</v>
      </c>
    </row>
    <row r="17" spans="1:4" ht="18" customHeight="1" thickTop="1" thickBot="1" x14ac:dyDescent="0.3">
      <c r="A17" s="38" t="s">
        <v>8</v>
      </c>
      <c r="B17" s="39" t="s">
        <v>30</v>
      </c>
      <c r="C17" s="40">
        <f>SUM(C9:C16)</f>
        <v>485476165</v>
      </c>
      <c r="D17" s="40">
        <f t="shared" ref="D17" si="0">SUM(D9:D16)</f>
        <v>600506011</v>
      </c>
    </row>
    <row r="18" spans="1:4" ht="18" customHeight="1" thickTop="1" thickBot="1" x14ac:dyDescent="0.3">
      <c r="A18" s="16" t="s">
        <v>9</v>
      </c>
      <c r="B18" s="17" t="s">
        <v>31</v>
      </c>
      <c r="C18" s="18">
        <v>132647475</v>
      </c>
      <c r="D18" s="18">
        <v>157285715</v>
      </c>
    </row>
    <row r="19" spans="1:4" s="48" customFormat="1" ht="24.95" customHeight="1" thickBot="1" x14ac:dyDescent="0.3">
      <c r="A19" s="182" t="s">
        <v>10</v>
      </c>
      <c r="B19" s="183"/>
      <c r="C19" s="47">
        <f>+C17+C18</f>
        <v>618123640</v>
      </c>
      <c r="D19" s="47">
        <f t="shared" ref="D19" si="1">+D17+D18</f>
        <v>757791726</v>
      </c>
    </row>
    <row r="20" spans="1:4" ht="18" customHeight="1" x14ac:dyDescent="0.25">
      <c r="A20" s="6" t="s">
        <v>11</v>
      </c>
      <c r="B20" s="7" t="s">
        <v>32</v>
      </c>
      <c r="C20" s="8">
        <v>154502974</v>
      </c>
      <c r="D20" s="8">
        <v>190028676</v>
      </c>
    </row>
    <row r="21" spans="1:4" ht="18" customHeight="1" x14ac:dyDescent="0.25">
      <c r="A21" s="9" t="s">
        <v>12</v>
      </c>
      <c r="B21" s="10" t="s">
        <v>33</v>
      </c>
      <c r="C21" s="11">
        <v>17915627</v>
      </c>
      <c r="D21" s="11">
        <v>3790374</v>
      </c>
    </row>
    <row r="22" spans="1:4" ht="18" customHeight="1" x14ac:dyDescent="0.25">
      <c r="A22" s="9" t="s">
        <v>13</v>
      </c>
      <c r="B22" s="10" t="s">
        <v>34</v>
      </c>
      <c r="C22" s="11">
        <v>88063926</v>
      </c>
      <c r="D22" s="11">
        <v>104099560</v>
      </c>
    </row>
    <row r="23" spans="1:4" ht="18" customHeight="1" x14ac:dyDescent="0.25">
      <c r="A23" s="9" t="s">
        <v>14</v>
      </c>
      <c r="B23" s="10" t="s">
        <v>35</v>
      </c>
      <c r="C23" s="11">
        <v>66255128</v>
      </c>
      <c r="D23" s="11">
        <v>69075311</v>
      </c>
    </row>
    <row r="24" spans="1:4" ht="18" customHeight="1" x14ac:dyDescent="0.25">
      <c r="A24" s="9" t="s">
        <v>15</v>
      </c>
      <c r="B24" s="10" t="s">
        <v>36</v>
      </c>
      <c r="C24" s="11">
        <v>25031700</v>
      </c>
      <c r="D24" s="11">
        <v>49983582</v>
      </c>
    </row>
    <row r="25" spans="1:4" ht="18" customHeight="1" x14ac:dyDescent="0.25">
      <c r="A25" s="9" t="s">
        <v>16</v>
      </c>
      <c r="B25" s="10" t="s">
        <v>37</v>
      </c>
      <c r="C25" s="11">
        <v>0</v>
      </c>
      <c r="D25" s="11">
        <v>1250000</v>
      </c>
    </row>
    <row r="26" spans="1:4" ht="18" customHeight="1" thickBot="1" x14ac:dyDescent="0.3">
      <c r="A26" s="13" t="s">
        <v>17</v>
      </c>
      <c r="B26" s="14" t="s">
        <v>38</v>
      </c>
      <c r="C26" s="15">
        <v>10100000</v>
      </c>
      <c r="D26" s="15">
        <v>0</v>
      </c>
    </row>
    <row r="27" spans="1:4" ht="18" customHeight="1" thickTop="1" thickBot="1" x14ac:dyDescent="0.3">
      <c r="A27" s="38" t="s">
        <v>18</v>
      </c>
      <c r="B27" s="39" t="s">
        <v>39</v>
      </c>
      <c r="C27" s="40">
        <f>SUM(C20:C26)</f>
        <v>361869355</v>
      </c>
      <c r="D27" s="40">
        <f t="shared" ref="D27" si="2">SUM(D20:D26)</f>
        <v>418227503</v>
      </c>
    </row>
    <row r="28" spans="1:4" ht="18" customHeight="1" thickTop="1" thickBot="1" x14ac:dyDescent="0.3">
      <c r="A28" s="16" t="s">
        <v>19</v>
      </c>
      <c r="B28" s="17" t="s">
        <v>40</v>
      </c>
      <c r="C28" s="18">
        <v>256254285</v>
      </c>
      <c r="D28" s="18">
        <v>339564223</v>
      </c>
    </row>
    <row r="29" spans="1:4" s="48" customFormat="1" ht="24.95" customHeight="1" thickBot="1" x14ac:dyDescent="0.3">
      <c r="A29" s="182" t="s">
        <v>20</v>
      </c>
      <c r="B29" s="183"/>
      <c r="C29" s="47">
        <f>+C27+C28</f>
        <v>618123640</v>
      </c>
      <c r="D29" s="47">
        <f t="shared" ref="D29" si="3">+D27+D28</f>
        <v>757791726</v>
      </c>
    </row>
  </sheetData>
  <mergeCells count="6">
    <mergeCell ref="A29:B29"/>
    <mergeCell ref="A1:B1"/>
    <mergeCell ref="A3:D3"/>
    <mergeCell ref="A5:D5"/>
    <mergeCell ref="C7:D7"/>
    <mergeCell ref="A19:B19"/>
  </mergeCells>
  <printOptions horizontalCentered="1"/>
  <pageMargins left="0.51181102362204722" right="0.51181102362204722" top="0.94488188976377963" bottom="0.35433070866141736" header="0.31496062992125984" footer="0.31496062992125984"/>
  <pageSetup paperSize="9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349"/>
  <sheetViews>
    <sheetView workbookViewId="0">
      <selection activeCell="D1" sqref="D1"/>
    </sheetView>
  </sheetViews>
  <sheetFormatPr defaultRowHeight="20.100000000000001" customHeight="1" x14ac:dyDescent="0.25"/>
  <cols>
    <col min="1" max="1" width="63.5703125" style="42" customWidth="1"/>
    <col min="2" max="2" width="7.7109375" style="41" customWidth="1"/>
    <col min="3" max="3" width="15.140625" style="29" bestFit="1" customWidth="1"/>
    <col min="4" max="4" width="23.42578125" style="29" bestFit="1" customWidth="1"/>
    <col min="5" max="16384" width="9.140625" style="23"/>
  </cols>
  <sheetData>
    <row r="1" spans="1:4" ht="20.100000000000001" customHeight="1" x14ac:dyDescent="0.25">
      <c r="A1" s="184" t="s">
        <v>429</v>
      </c>
      <c r="B1" s="185"/>
      <c r="D1" s="68" t="s">
        <v>544</v>
      </c>
    </row>
    <row r="2" spans="1:4" ht="20.100000000000001" customHeight="1" x14ac:dyDescent="0.25">
      <c r="A2" s="41"/>
    </row>
    <row r="3" spans="1:4" ht="20.100000000000001" customHeight="1" x14ac:dyDescent="0.25">
      <c r="A3" s="188" t="s">
        <v>478</v>
      </c>
      <c r="B3" s="188"/>
      <c r="C3" s="188"/>
      <c r="D3" s="188"/>
    </row>
    <row r="4" spans="1:4" ht="20.100000000000001" customHeight="1" x14ac:dyDescent="0.25">
      <c r="A4" s="43"/>
      <c r="B4" s="44"/>
      <c r="C4" s="45"/>
      <c r="D4" s="45"/>
    </row>
    <row r="5" spans="1:4" ht="20.100000000000001" customHeight="1" x14ac:dyDescent="0.25">
      <c r="A5" s="188" t="s">
        <v>41</v>
      </c>
      <c r="B5" s="188"/>
      <c r="C5" s="188"/>
      <c r="D5" s="188"/>
    </row>
    <row r="6" spans="1:4" ht="37.5" customHeight="1" thickBot="1" x14ac:dyDescent="0.3"/>
    <row r="7" spans="1:4" s="24" customFormat="1" ht="20.100000000000001" customHeight="1" x14ac:dyDescent="0.25">
      <c r="A7" s="28"/>
      <c r="B7" s="25"/>
      <c r="C7" s="189" t="s">
        <v>479</v>
      </c>
      <c r="D7" s="190"/>
    </row>
    <row r="8" spans="1:4" s="27" customFormat="1" ht="18" customHeight="1" thickBot="1" x14ac:dyDescent="0.3">
      <c r="A8" s="28"/>
      <c r="B8" s="28"/>
      <c r="C8" s="81" t="s">
        <v>410</v>
      </c>
      <c r="D8" s="82" t="s">
        <v>411</v>
      </c>
    </row>
    <row r="9" spans="1:4" s="24" customFormat="1" ht="15" x14ac:dyDescent="0.25">
      <c r="A9" s="83" t="s">
        <v>42</v>
      </c>
      <c r="B9" s="84" t="s">
        <v>56</v>
      </c>
      <c r="C9" s="85">
        <v>20620388</v>
      </c>
      <c r="D9" s="86">
        <v>20433845</v>
      </c>
    </row>
    <row r="10" spans="1:4" s="24" customFormat="1" ht="15" x14ac:dyDescent="0.25">
      <c r="A10" s="87" t="s">
        <v>43</v>
      </c>
      <c r="B10" s="30" t="s">
        <v>57</v>
      </c>
      <c r="C10" s="31">
        <v>0</v>
      </c>
      <c r="D10" s="88">
        <v>0</v>
      </c>
    </row>
    <row r="11" spans="1:4" s="24" customFormat="1" ht="15" x14ac:dyDescent="0.25">
      <c r="A11" s="87" t="s">
        <v>44</v>
      </c>
      <c r="B11" s="30" t="s">
        <v>58</v>
      </c>
      <c r="C11" s="31">
        <v>0</v>
      </c>
      <c r="D11" s="88">
        <v>639200</v>
      </c>
    </row>
    <row r="12" spans="1:4" s="24" customFormat="1" ht="15" x14ac:dyDescent="0.25">
      <c r="A12" s="87" t="s">
        <v>45</v>
      </c>
      <c r="B12" s="30" t="s">
        <v>59</v>
      </c>
      <c r="C12" s="31">
        <v>0</v>
      </c>
      <c r="D12" s="88">
        <v>0</v>
      </c>
    </row>
    <row r="13" spans="1:4" s="24" customFormat="1" ht="15" x14ac:dyDescent="0.25">
      <c r="A13" s="87" t="s">
        <v>46</v>
      </c>
      <c r="B13" s="30" t="s">
        <v>60</v>
      </c>
      <c r="C13" s="31">
        <v>0</v>
      </c>
      <c r="D13" s="88">
        <v>0</v>
      </c>
    </row>
    <row r="14" spans="1:4" s="24" customFormat="1" ht="15" x14ac:dyDescent="0.25">
      <c r="A14" s="87" t="s">
        <v>47</v>
      </c>
      <c r="B14" s="30" t="s">
        <v>61</v>
      </c>
      <c r="C14" s="31">
        <v>420000</v>
      </c>
      <c r="D14" s="88">
        <v>0</v>
      </c>
    </row>
    <row r="15" spans="1:4" s="24" customFormat="1" ht="15" x14ac:dyDescent="0.25">
      <c r="A15" s="87" t="s">
        <v>48</v>
      </c>
      <c r="B15" s="30" t="s">
        <v>62</v>
      </c>
      <c r="C15" s="31">
        <v>1189592</v>
      </c>
      <c r="D15" s="88">
        <v>1389592</v>
      </c>
    </row>
    <row r="16" spans="1:4" s="24" customFormat="1" ht="15" x14ac:dyDescent="0.25">
      <c r="A16" s="87" t="s">
        <v>49</v>
      </c>
      <c r="B16" s="30" t="s">
        <v>63</v>
      </c>
      <c r="C16" s="31">
        <v>30000</v>
      </c>
      <c r="D16" s="88">
        <v>0</v>
      </c>
    </row>
    <row r="17" spans="1:4" s="24" customFormat="1" ht="15" x14ac:dyDescent="0.25">
      <c r="A17" s="87" t="s">
        <v>50</v>
      </c>
      <c r="B17" s="30" t="s">
        <v>64</v>
      </c>
      <c r="C17" s="31">
        <v>146544</v>
      </c>
      <c r="D17" s="88">
        <v>257139</v>
      </c>
    </row>
    <row r="18" spans="1:4" s="24" customFormat="1" ht="15" x14ac:dyDescent="0.25">
      <c r="A18" s="87" t="s">
        <v>51</v>
      </c>
      <c r="B18" s="30" t="s">
        <v>65</v>
      </c>
      <c r="C18" s="31">
        <v>839112</v>
      </c>
      <c r="D18" s="88">
        <v>120459</v>
      </c>
    </row>
    <row r="19" spans="1:4" s="24" customFormat="1" ht="15" x14ac:dyDescent="0.25">
      <c r="A19" s="87" t="s">
        <v>52</v>
      </c>
      <c r="B19" s="30" t="s">
        <v>66</v>
      </c>
      <c r="C19" s="31">
        <v>0</v>
      </c>
      <c r="D19" s="88">
        <v>0</v>
      </c>
    </row>
    <row r="20" spans="1:4" s="24" customFormat="1" ht="15" x14ac:dyDescent="0.25">
      <c r="A20" s="87" t="s">
        <v>53</v>
      </c>
      <c r="B20" s="30" t="s">
        <v>67</v>
      </c>
      <c r="C20" s="31">
        <v>0</v>
      </c>
      <c r="D20" s="88"/>
    </row>
    <row r="21" spans="1:4" s="24" customFormat="1" ht="15" x14ac:dyDescent="0.25">
      <c r="A21" s="87" t="s">
        <v>54</v>
      </c>
      <c r="B21" s="30" t="s">
        <v>68</v>
      </c>
      <c r="C21" s="31">
        <v>0</v>
      </c>
      <c r="D21" s="88">
        <v>336747</v>
      </c>
    </row>
    <row r="22" spans="1:4" s="24" customFormat="1" ht="15" x14ac:dyDescent="0.25">
      <c r="A22" s="89" t="s">
        <v>55</v>
      </c>
      <c r="B22" s="32" t="s">
        <v>69</v>
      </c>
      <c r="C22" s="33">
        <f>SUM(C9:C21)</f>
        <v>23245636</v>
      </c>
      <c r="D22" s="90">
        <f t="shared" ref="D22" si="0">SUM(D9:D21)</f>
        <v>23176982</v>
      </c>
    </row>
    <row r="23" spans="1:4" s="24" customFormat="1" ht="15" x14ac:dyDescent="0.25">
      <c r="A23" s="87" t="s">
        <v>70</v>
      </c>
      <c r="B23" s="30" t="s">
        <v>107</v>
      </c>
      <c r="C23" s="31">
        <v>5594160</v>
      </c>
      <c r="D23" s="88">
        <v>6633372</v>
      </c>
    </row>
    <row r="24" spans="1:4" s="24" customFormat="1" ht="30" x14ac:dyDescent="0.25">
      <c r="A24" s="87" t="s">
        <v>71</v>
      </c>
      <c r="B24" s="30" t="s">
        <v>108</v>
      </c>
      <c r="C24" s="31">
        <v>1140000</v>
      </c>
      <c r="D24" s="88">
        <v>3220000</v>
      </c>
    </row>
    <row r="25" spans="1:4" s="24" customFormat="1" ht="15" x14ac:dyDescent="0.25">
      <c r="A25" s="87" t="s">
        <v>72</v>
      </c>
      <c r="B25" s="30" t="s">
        <v>109</v>
      </c>
      <c r="C25" s="31">
        <v>790000</v>
      </c>
      <c r="D25" s="88">
        <v>216893</v>
      </c>
    </row>
    <row r="26" spans="1:4" s="24" customFormat="1" ht="15.75" thickBot="1" x14ac:dyDescent="0.3">
      <c r="A26" s="91" t="s">
        <v>73</v>
      </c>
      <c r="B26" s="92" t="s">
        <v>110</v>
      </c>
      <c r="C26" s="93">
        <f>SUM(C23:C25)</f>
        <v>7524160</v>
      </c>
      <c r="D26" s="94">
        <f t="shared" ref="D26" si="1">SUM(D23:D25)</f>
        <v>10070265</v>
      </c>
    </row>
    <row r="27" spans="1:4" s="24" customFormat="1" ht="15.75" thickBot="1" x14ac:dyDescent="0.3">
      <c r="A27" s="95" t="s">
        <v>74</v>
      </c>
      <c r="B27" s="96" t="s">
        <v>0</v>
      </c>
      <c r="C27" s="97">
        <f>+C26+C22</f>
        <v>30769796</v>
      </c>
      <c r="D27" s="98">
        <f t="shared" ref="D27" si="2">+D26+D22</f>
        <v>33247247</v>
      </c>
    </row>
    <row r="28" spans="1:4" s="24" customFormat="1" ht="15.75" thickBot="1" x14ac:dyDescent="0.3">
      <c r="A28" s="95" t="s">
        <v>23</v>
      </c>
      <c r="B28" s="96" t="s">
        <v>1</v>
      </c>
      <c r="C28" s="97">
        <v>6206652</v>
      </c>
      <c r="D28" s="98">
        <v>6197747</v>
      </c>
    </row>
    <row r="29" spans="1:4" s="24" customFormat="1" ht="15" x14ac:dyDescent="0.25">
      <c r="A29" s="99" t="s">
        <v>75</v>
      </c>
      <c r="B29" s="36" t="s">
        <v>111</v>
      </c>
      <c r="C29" s="37">
        <v>150000</v>
      </c>
      <c r="D29" s="100">
        <v>908953</v>
      </c>
    </row>
    <row r="30" spans="1:4" s="24" customFormat="1" ht="15" x14ac:dyDescent="0.25">
      <c r="A30" s="87" t="s">
        <v>76</v>
      </c>
      <c r="B30" s="30" t="s">
        <v>112</v>
      </c>
      <c r="C30" s="31">
        <v>2430000</v>
      </c>
      <c r="D30" s="88">
        <v>8875385</v>
      </c>
    </row>
    <row r="31" spans="1:4" s="24" customFormat="1" ht="15" x14ac:dyDescent="0.25">
      <c r="A31" s="87" t="s">
        <v>77</v>
      </c>
      <c r="B31" s="30" t="s">
        <v>113</v>
      </c>
      <c r="C31" s="31">
        <v>0</v>
      </c>
      <c r="D31" s="88">
        <v>0</v>
      </c>
    </row>
    <row r="32" spans="1:4" s="24" customFormat="1" ht="15" x14ac:dyDescent="0.25">
      <c r="A32" s="89" t="s">
        <v>78</v>
      </c>
      <c r="B32" s="32" t="s">
        <v>114</v>
      </c>
      <c r="C32" s="33">
        <f>SUM(C29:C31)</f>
        <v>2580000</v>
      </c>
      <c r="D32" s="90">
        <f t="shared" ref="D32" si="3">SUM(D29:D31)</f>
        <v>9784338</v>
      </c>
    </row>
    <row r="33" spans="1:4" s="24" customFormat="1" ht="15" x14ac:dyDescent="0.25">
      <c r="A33" s="87" t="s">
        <v>79</v>
      </c>
      <c r="B33" s="30" t="s">
        <v>115</v>
      </c>
      <c r="C33" s="31">
        <v>4158000</v>
      </c>
      <c r="D33" s="88">
        <v>1138445</v>
      </c>
    </row>
    <row r="34" spans="1:4" s="24" customFormat="1" ht="15" x14ac:dyDescent="0.25">
      <c r="A34" s="87" t="s">
        <v>80</v>
      </c>
      <c r="B34" s="30" t="s">
        <v>116</v>
      </c>
      <c r="C34" s="31">
        <v>498000</v>
      </c>
      <c r="D34" s="88">
        <v>635343</v>
      </c>
    </row>
    <row r="35" spans="1:4" s="24" customFormat="1" ht="15" x14ac:dyDescent="0.25">
      <c r="A35" s="89" t="s">
        <v>81</v>
      </c>
      <c r="B35" s="32" t="s">
        <v>117</v>
      </c>
      <c r="C35" s="33">
        <f>SUM(C33:C34)</f>
        <v>4656000</v>
      </c>
      <c r="D35" s="90">
        <f t="shared" ref="D35" si="4">SUM(D33:D34)</f>
        <v>1773788</v>
      </c>
    </row>
    <row r="36" spans="1:4" s="24" customFormat="1" ht="15" x14ac:dyDescent="0.25">
      <c r="A36" s="87" t="s">
        <v>82</v>
      </c>
      <c r="B36" s="30" t="s">
        <v>118</v>
      </c>
      <c r="C36" s="31">
        <v>11340000</v>
      </c>
      <c r="D36" s="88">
        <v>12332975</v>
      </c>
    </row>
    <row r="37" spans="1:4" s="24" customFormat="1" ht="15" x14ac:dyDescent="0.25">
      <c r="A37" s="87" t="s">
        <v>83</v>
      </c>
      <c r="B37" s="30" t="s">
        <v>119</v>
      </c>
      <c r="C37" s="31">
        <v>0</v>
      </c>
      <c r="D37" s="88">
        <v>0</v>
      </c>
    </row>
    <row r="38" spans="1:4" s="24" customFormat="1" ht="15" x14ac:dyDescent="0.25">
      <c r="A38" s="87" t="s">
        <v>84</v>
      </c>
      <c r="B38" s="30" t="s">
        <v>120</v>
      </c>
      <c r="C38" s="31">
        <v>0</v>
      </c>
      <c r="D38" s="88">
        <v>385800</v>
      </c>
    </row>
    <row r="39" spans="1:4" s="24" customFormat="1" ht="15" x14ac:dyDescent="0.25">
      <c r="A39" s="87" t="s">
        <v>85</v>
      </c>
      <c r="B39" s="30" t="s">
        <v>121</v>
      </c>
      <c r="C39" s="31">
        <v>6850000</v>
      </c>
      <c r="D39" s="88">
        <v>3756983</v>
      </c>
    </row>
    <row r="40" spans="1:4" s="24" customFormat="1" ht="15" x14ac:dyDescent="0.25">
      <c r="A40" s="87" t="s">
        <v>86</v>
      </c>
      <c r="B40" s="30" t="s">
        <v>122</v>
      </c>
      <c r="C40" s="31">
        <v>0</v>
      </c>
      <c r="D40" s="88">
        <v>0</v>
      </c>
    </row>
    <row r="41" spans="1:4" s="24" customFormat="1" ht="15" x14ac:dyDescent="0.25">
      <c r="A41" s="87" t="s">
        <v>87</v>
      </c>
      <c r="B41" s="30" t="s">
        <v>123</v>
      </c>
      <c r="C41" s="31">
        <v>4000000</v>
      </c>
      <c r="D41" s="88">
        <v>6656857</v>
      </c>
    </row>
    <row r="42" spans="1:4" s="24" customFormat="1" ht="15" x14ac:dyDescent="0.25">
      <c r="A42" s="87" t="s">
        <v>88</v>
      </c>
      <c r="B42" s="30" t="s">
        <v>124</v>
      </c>
      <c r="C42" s="31">
        <v>22517008</v>
      </c>
      <c r="D42" s="88">
        <v>15925354</v>
      </c>
    </row>
    <row r="43" spans="1:4" s="24" customFormat="1" ht="15" x14ac:dyDescent="0.25">
      <c r="A43" s="89" t="s">
        <v>89</v>
      </c>
      <c r="B43" s="32" t="s">
        <v>125</v>
      </c>
      <c r="C43" s="33">
        <f>SUM(C36:C42)</f>
        <v>44707008</v>
      </c>
      <c r="D43" s="90">
        <f t="shared" ref="D43" si="5">SUM(D36:D42)</f>
        <v>39057969</v>
      </c>
    </row>
    <row r="44" spans="1:4" s="24" customFormat="1" ht="15" x14ac:dyDescent="0.25">
      <c r="A44" s="87" t="s">
        <v>90</v>
      </c>
      <c r="B44" s="30" t="s">
        <v>126</v>
      </c>
      <c r="C44" s="31">
        <v>105000</v>
      </c>
      <c r="D44" s="88">
        <v>149870</v>
      </c>
    </row>
    <row r="45" spans="1:4" s="24" customFormat="1" ht="15" x14ac:dyDescent="0.25">
      <c r="A45" s="87" t="s">
        <v>91</v>
      </c>
      <c r="B45" s="30" t="s">
        <v>127</v>
      </c>
      <c r="C45" s="31">
        <v>150000</v>
      </c>
      <c r="D45" s="88">
        <v>40493</v>
      </c>
    </row>
    <row r="46" spans="1:4" s="24" customFormat="1" ht="15" x14ac:dyDescent="0.25">
      <c r="A46" s="89" t="s">
        <v>92</v>
      </c>
      <c r="B46" s="32" t="s">
        <v>128</v>
      </c>
      <c r="C46" s="33">
        <f>SUM(C44:C45)</f>
        <v>255000</v>
      </c>
      <c r="D46" s="90">
        <f t="shared" ref="D46" si="6">SUM(D44:D45)</f>
        <v>190363</v>
      </c>
    </row>
    <row r="47" spans="1:4" s="24" customFormat="1" ht="15" x14ac:dyDescent="0.25">
      <c r="A47" s="87" t="s">
        <v>93</v>
      </c>
      <c r="B47" s="30" t="s">
        <v>129</v>
      </c>
      <c r="C47" s="31">
        <v>15937562</v>
      </c>
      <c r="D47" s="88">
        <v>11010355</v>
      </c>
    </row>
    <row r="48" spans="1:4" s="24" customFormat="1" ht="15" x14ac:dyDescent="0.25">
      <c r="A48" s="87" t="s">
        <v>94</v>
      </c>
      <c r="B48" s="30" t="s">
        <v>130</v>
      </c>
      <c r="C48" s="31">
        <v>8000000</v>
      </c>
      <c r="D48" s="88">
        <v>36038000</v>
      </c>
    </row>
    <row r="49" spans="1:4" s="24" customFormat="1" ht="15" x14ac:dyDescent="0.25">
      <c r="A49" s="87" t="s">
        <v>95</v>
      </c>
      <c r="B49" s="30" t="s">
        <v>131</v>
      </c>
      <c r="C49" s="31">
        <v>20000</v>
      </c>
      <c r="D49" s="88">
        <v>0</v>
      </c>
    </row>
    <row r="50" spans="1:4" s="24" customFormat="1" ht="15" x14ac:dyDescent="0.25">
      <c r="A50" s="87" t="s">
        <v>96</v>
      </c>
      <c r="B50" s="30" t="s">
        <v>132</v>
      </c>
      <c r="C50" s="31">
        <v>0</v>
      </c>
      <c r="D50" s="88">
        <v>0</v>
      </c>
    </row>
    <row r="51" spans="1:4" s="24" customFormat="1" ht="15" x14ac:dyDescent="0.25">
      <c r="A51" s="87" t="s">
        <v>97</v>
      </c>
      <c r="B51" s="30" t="s">
        <v>133</v>
      </c>
      <c r="C51" s="31">
        <v>9315000</v>
      </c>
      <c r="D51" s="88">
        <v>3456995</v>
      </c>
    </row>
    <row r="52" spans="1:4" s="24" customFormat="1" ht="15.75" thickBot="1" x14ac:dyDescent="0.3">
      <c r="A52" s="91" t="s">
        <v>98</v>
      </c>
      <c r="B52" s="92" t="s">
        <v>134</v>
      </c>
      <c r="C52" s="93">
        <f>SUM(C47:C51)</f>
        <v>33272562</v>
      </c>
      <c r="D52" s="94">
        <f t="shared" ref="D52" si="7">SUM(D47:D51)</f>
        <v>50505350</v>
      </c>
    </row>
    <row r="53" spans="1:4" s="24" customFormat="1" ht="15.75" thickBot="1" x14ac:dyDescent="0.3">
      <c r="A53" s="95" t="s">
        <v>24</v>
      </c>
      <c r="B53" s="96" t="s">
        <v>2</v>
      </c>
      <c r="C53" s="97">
        <f>+C52+C46+C43+C35+C32</f>
        <v>85470570</v>
      </c>
      <c r="D53" s="98">
        <f t="shared" ref="D53" si="8">+D52+D46+D43+D35+D32</f>
        <v>101311808</v>
      </c>
    </row>
    <row r="54" spans="1:4" s="24" customFormat="1" ht="15" x14ac:dyDescent="0.25">
      <c r="A54" s="99" t="s">
        <v>99</v>
      </c>
      <c r="B54" s="36" t="s">
        <v>135</v>
      </c>
      <c r="C54" s="37"/>
      <c r="D54" s="100"/>
    </row>
    <row r="55" spans="1:4" s="24" customFormat="1" ht="15" x14ac:dyDescent="0.25">
      <c r="A55" s="87" t="s">
        <v>100</v>
      </c>
      <c r="B55" s="30" t="s">
        <v>136</v>
      </c>
      <c r="C55" s="31">
        <v>0</v>
      </c>
      <c r="D55" s="88"/>
    </row>
    <row r="56" spans="1:4" s="24" customFormat="1" ht="15" x14ac:dyDescent="0.25">
      <c r="A56" s="87" t="s">
        <v>101</v>
      </c>
      <c r="B56" s="30" t="s">
        <v>137</v>
      </c>
      <c r="C56" s="31"/>
      <c r="D56" s="88"/>
    </row>
    <row r="57" spans="1:4" s="24" customFormat="1" ht="15" x14ac:dyDescent="0.25">
      <c r="A57" s="87" t="s">
        <v>102</v>
      </c>
      <c r="B57" s="30" t="s">
        <v>138</v>
      </c>
      <c r="C57" s="31">
        <v>0</v>
      </c>
      <c r="D57" s="88"/>
    </row>
    <row r="58" spans="1:4" s="24" customFormat="1" ht="15" x14ac:dyDescent="0.25">
      <c r="A58" s="87" t="s">
        <v>103</v>
      </c>
      <c r="B58" s="30" t="s">
        <v>139</v>
      </c>
      <c r="C58" s="31"/>
      <c r="D58" s="88"/>
    </row>
    <row r="59" spans="1:4" s="24" customFormat="1" ht="15" x14ac:dyDescent="0.25">
      <c r="A59" s="87" t="s">
        <v>104</v>
      </c>
      <c r="B59" s="30" t="s">
        <v>140</v>
      </c>
      <c r="C59" s="31"/>
      <c r="D59" s="88"/>
    </row>
    <row r="60" spans="1:4" s="24" customFormat="1" ht="15" x14ac:dyDescent="0.25">
      <c r="A60" s="87" t="s">
        <v>105</v>
      </c>
      <c r="B60" s="30" t="s">
        <v>141</v>
      </c>
      <c r="C60" s="31"/>
      <c r="D60" s="88"/>
    </row>
    <row r="61" spans="1:4" s="24" customFormat="1" ht="15.75" thickBot="1" x14ac:dyDescent="0.3">
      <c r="A61" s="101" t="s">
        <v>106</v>
      </c>
      <c r="B61" s="34" t="s">
        <v>142</v>
      </c>
      <c r="C61" s="35">
        <v>7948000</v>
      </c>
      <c r="D61" s="102">
        <v>8340828</v>
      </c>
    </row>
    <row r="62" spans="1:4" s="24" customFormat="1" ht="15.75" thickBot="1" x14ac:dyDescent="0.3">
      <c r="A62" s="95" t="s">
        <v>25</v>
      </c>
      <c r="B62" s="96" t="s">
        <v>3</v>
      </c>
      <c r="C62" s="97">
        <f>SUM(C54:C61)</f>
        <v>7948000</v>
      </c>
      <c r="D62" s="98">
        <f t="shared" ref="D62" si="9">SUM(D54:D61)</f>
        <v>8340828</v>
      </c>
    </row>
    <row r="63" spans="1:4" s="24" customFormat="1" ht="15" x14ac:dyDescent="0.25">
      <c r="A63" s="99" t="s">
        <v>155</v>
      </c>
      <c r="B63" s="36" t="s">
        <v>143</v>
      </c>
      <c r="C63" s="37"/>
      <c r="D63" s="100"/>
    </row>
    <row r="64" spans="1:4" s="24" customFormat="1" ht="15" x14ac:dyDescent="0.25">
      <c r="A64" s="87" t="s">
        <v>156</v>
      </c>
      <c r="B64" s="30" t="s">
        <v>144</v>
      </c>
      <c r="C64" s="31"/>
      <c r="D64" s="88">
        <v>2714152</v>
      </c>
    </row>
    <row r="65" spans="1:4" s="24" customFormat="1" ht="30" x14ac:dyDescent="0.25">
      <c r="A65" s="87" t="s">
        <v>157</v>
      </c>
      <c r="B65" s="30" t="s">
        <v>145</v>
      </c>
      <c r="C65" s="31"/>
      <c r="D65" s="88"/>
    </row>
    <row r="66" spans="1:4" s="24" customFormat="1" ht="30" x14ac:dyDescent="0.25">
      <c r="A66" s="87" t="s">
        <v>158</v>
      </c>
      <c r="B66" s="30" t="s">
        <v>146</v>
      </c>
      <c r="C66" s="31"/>
      <c r="D66" s="88"/>
    </row>
    <row r="67" spans="1:4" s="24" customFormat="1" ht="30" x14ac:dyDescent="0.25">
      <c r="A67" s="87" t="s">
        <v>159</v>
      </c>
      <c r="B67" s="30" t="s">
        <v>147</v>
      </c>
      <c r="C67" s="31"/>
      <c r="D67" s="88"/>
    </row>
    <row r="68" spans="1:4" s="24" customFormat="1" ht="15" x14ac:dyDescent="0.25">
      <c r="A68" s="87" t="s">
        <v>160</v>
      </c>
      <c r="B68" s="30" t="s">
        <v>148</v>
      </c>
      <c r="C68" s="31">
        <v>1531160</v>
      </c>
      <c r="D68" s="88">
        <v>3403512</v>
      </c>
    </row>
    <row r="69" spans="1:4" s="24" customFormat="1" ht="30" x14ac:dyDescent="0.25">
      <c r="A69" s="87" t="s">
        <v>161</v>
      </c>
      <c r="B69" s="30" t="s">
        <v>149</v>
      </c>
      <c r="C69" s="31"/>
      <c r="D69" s="88"/>
    </row>
    <row r="70" spans="1:4" s="24" customFormat="1" ht="30" x14ac:dyDescent="0.25">
      <c r="A70" s="87" t="s">
        <v>162</v>
      </c>
      <c r="B70" s="30" t="s">
        <v>150</v>
      </c>
      <c r="C70" s="31"/>
      <c r="D70" s="88">
        <v>10798306</v>
      </c>
    </row>
    <row r="71" spans="1:4" s="24" customFormat="1" ht="15" x14ac:dyDescent="0.25">
      <c r="A71" s="87" t="s">
        <v>163</v>
      </c>
      <c r="B71" s="30" t="s">
        <v>151</v>
      </c>
      <c r="C71" s="31"/>
      <c r="D71" s="88"/>
    </row>
    <row r="72" spans="1:4" s="24" customFormat="1" ht="15" x14ac:dyDescent="0.25">
      <c r="A72" s="87" t="s">
        <v>164</v>
      </c>
      <c r="B72" s="30" t="s">
        <v>152</v>
      </c>
      <c r="C72" s="31"/>
      <c r="D72" s="88"/>
    </row>
    <row r="73" spans="1:4" s="24" customFormat="1" ht="15" x14ac:dyDescent="0.25">
      <c r="A73" s="87" t="s">
        <v>165</v>
      </c>
      <c r="B73" s="30" t="s">
        <v>153</v>
      </c>
      <c r="C73" s="31">
        <v>12984660</v>
      </c>
      <c r="D73" s="88">
        <v>11711560</v>
      </c>
    </row>
    <row r="74" spans="1:4" s="24" customFormat="1" ht="15" x14ac:dyDescent="0.25">
      <c r="A74" s="87" t="s">
        <v>166</v>
      </c>
      <c r="B74" s="30" t="s">
        <v>154</v>
      </c>
      <c r="C74" s="31">
        <v>77234520</v>
      </c>
      <c r="D74" s="88">
        <v>148302784</v>
      </c>
    </row>
    <row r="75" spans="1:4" s="24" customFormat="1" ht="15.75" thickBot="1" x14ac:dyDescent="0.3">
      <c r="A75" s="101" t="s">
        <v>167</v>
      </c>
      <c r="B75" s="34" t="s">
        <v>154</v>
      </c>
      <c r="C75" s="35">
        <v>0</v>
      </c>
      <c r="D75" s="102">
        <v>0</v>
      </c>
    </row>
    <row r="76" spans="1:4" s="24" customFormat="1" ht="15.75" thickBot="1" x14ac:dyDescent="0.3">
      <c r="A76" s="95" t="s">
        <v>26</v>
      </c>
      <c r="B76" s="96" t="s">
        <v>4</v>
      </c>
      <c r="C76" s="97">
        <f>SUM(C63:C75)</f>
        <v>91750340</v>
      </c>
      <c r="D76" s="98">
        <f t="shared" ref="D76" si="10">SUM(D63:D75)</f>
        <v>176930314</v>
      </c>
    </row>
    <row r="77" spans="1:4" s="24" customFormat="1" ht="15" x14ac:dyDescent="0.25">
      <c r="A77" s="99" t="s">
        <v>168</v>
      </c>
      <c r="B77" s="36" t="s">
        <v>210</v>
      </c>
      <c r="C77" s="37"/>
      <c r="D77" s="100">
        <v>38520</v>
      </c>
    </row>
    <row r="78" spans="1:4" s="24" customFormat="1" ht="15" x14ac:dyDescent="0.25">
      <c r="A78" s="87" t="s">
        <v>169</v>
      </c>
      <c r="B78" s="30" t="s">
        <v>211</v>
      </c>
      <c r="C78" s="31">
        <v>41155016</v>
      </c>
      <c r="D78" s="88">
        <v>120375964</v>
      </c>
    </row>
    <row r="79" spans="1:4" s="24" customFormat="1" ht="15" x14ac:dyDescent="0.25">
      <c r="A79" s="87" t="s">
        <v>170</v>
      </c>
      <c r="B79" s="30" t="s">
        <v>212</v>
      </c>
      <c r="C79" s="31">
        <v>0</v>
      </c>
      <c r="D79" s="88">
        <v>18268</v>
      </c>
    </row>
    <row r="80" spans="1:4" s="24" customFormat="1" ht="15" x14ac:dyDescent="0.25">
      <c r="A80" s="87" t="s">
        <v>171</v>
      </c>
      <c r="B80" s="30" t="s">
        <v>213</v>
      </c>
      <c r="C80" s="31">
        <v>24260776</v>
      </c>
      <c r="D80" s="88">
        <v>25426882</v>
      </c>
    </row>
    <row r="81" spans="1:4" s="24" customFormat="1" ht="15" x14ac:dyDescent="0.25">
      <c r="A81" s="87" t="s">
        <v>172</v>
      </c>
      <c r="B81" s="30" t="s">
        <v>214</v>
      </c>
      <c r="C81" s="31">
        <v>0</v>
      </c>
      <c r="D81" s="88">
        <v>0</v>
      </c>
    </row>
    <row r="82" spans="1:4" s="24" customFormat="1" ht="15" x14ac:dyDescent="0.25">
      <c r="A82" s="87" t="s">
        <v>173</v>
      </c>
      <c r="B82" s="30" t="s">
        <v>215</v>
      </c>
      <c r="C82" s="31">
        <v>0</v>
      </c>
      <c r="D82" s="88">
        <v>0</v>
      </c>
    </row>
    <row r="83" spans="1:4" s="24" customFormat="1" ht="15.75" thickBot="1" x14ac:dyDescent="0.3">
      <c r="A83" s="101" t="s">
        <v>174</v>
      </c>
      <c r="B83" s="34" t="s">
        <v>216</v>
      </c>
      <c r="C83" s="35">
        <v>17662264</v>
      </c>
      <c r="D83" s="102">
        <v>24444136</v>
      </c>
    </row>
    <row r="84" spans="1:4" s="24" customFormat="1" ht="15.75" thickBot="1" x14ac:dyDescent="0.3">
      <c r="A84" s="95" t="s">
        <v>175</v>
      </c>
      <c r="B84" s="96" t="s">
        <v>5</v>
      </c>
      <c r="C84" s="97">
        <f>SUM(C77:C83)</f>
        <v>83078056</v>
      </c>
      <c r="D84" s="98">
        <f t="shared" ref="D84" si="11">SUM(D77:D83)</f>
        <v>170303770</v>
      </c>
    </row>
    <row r="85" spans="1:4" s="24" customFormat="1" ht="15" x14ac:dyDescent="0.25">
      <c r="A85" s="99" t="s">
        <v>176</v>
      </c>
      <c r="B85" s="36" t="s">
        <v>217</v>
      </c>
      <c r="C85" s="37">
        <v>112097736</v>
      </c>
      <c r="D85" s="100">
        <v>90264614</v>
      </c>
    </row>
    <row r="86" spans="1:4" s="24" customFormat="1" ht="15" x14ac:dyDescent="0.25">
      <c r="A86" s="87" t="s">
        <v>177</v>
      </c>
      <c r="B86" s="30" t="s">
        <v>218</v>
      </c>
      <c r="C86" s="31">
        <v>0</v>
      </c>
      <c r="D86" s="88">
        <v>0</v>
      </c>
    </row>
    <row r="87" spans="1:4" s="24" customFormat="1" ht="15" x14ac:dyDescent="0.25">
      <c r="A87" s="87" t="s">
        <v>178</v>
      </c>
      <c r="B87" s="30" t="s">
        <v>219</v>
      </c>
      <c r="C87" s="31">
        <v>29833564</v>
      </c>
      <c r="D87" s="88">
        <v>1732000</v>
      </c>
    </row>
    <row r="88" spans="1:4" s="24" customFormat="1" ht="15.75" thickBot="1" x14ac:dyDescent="0.3">
      <c r="A88" s="101" t="s">
        <v>179</v>
      </c>
      <c r="B88" s="34" t="s">
        <v>220</v>
      </c>
      <c r="C88" s="35">
        <v>38321451</v>
      </c>
      <c r="D88" s="102">
        <v>12177683</v>
      </c>
    </row>
    <row r="89" spans="1:4" s="24" customFormat="1" ht="15.75" thickBot="1" x14ac:dyDescent="0.3">
      <c r="A89" s="95" t="s">
        <v>28</v>
      </c>
      <c r="B89" s="96" t="s">
        <v>6</v>
      </c>
      <c r="C89" s="97">
        <f>SUM(C85:C88)</f>
        <v>180252751</v>
      </c>
      <c r="D89" s="98">
        <f t="shared" ref="D89" si="12">SUM(D85:D88)</f>
        <v>104174297</v>
      </c>
    </row>
    <row r="90" spans="1:4" s="24" customFormat="1" ht="30" x14ac:dyDescent="0.25">
      <c r="A90" s="99" t="s">
        <v>180</v>
      </c>
      <c r="B90" s="36" t="s">
        <v>221</v>
      </c>
      <c r="C90" s="37"/>
      <c r="D90" s="100"/>
    </row>
    <row r="91" spans="1:4" s="24" customFormat="1" ht="30" x14ac:dyDescent="0.25">
      <c r="A91" s="87" t="s">
        <v>181</v>
      </c>
      <c r="B91" s="30" t="s">
        <v>222</v>
      </c>
      <c r="C91" s="31"/>
      <c r="D91" s="88"/>
    </row>
    <row r="92" spans="1:4" s="24" customFormat="1" ht="30" x14ac:dyDescent="0.25">
      <c r="A92" s="87" t="s">
        <v>182</v>
      </c>
      <c r="B92" s="30" t="s">
        <v>223</v>
      </c>
      <c r="C92" s="31"/>
      <c r="D92" s="88"/>
    </row>
    <row r="93" spans="1:4" s="24" customFormat="1" ht="15" x14ac:dyDescent="0.25">
      <c r="A93" s="87" t="s">
        <v>184</v>
      </c>
      <c r="B93" s="30" t="s">
        <v>224</v>
      </c>
      <c r="C93" s="31"/>
      <c r="D93" s="88"/>
    </row>
    <row r="94" spans="1:4" s="24" customFormat="1" ht="30" x14ac:dyDescent="0.25">
      <c r="A94" s="87" t="s">
        <v>185</v>
      </c>
      <c r="B94" s="30" t="s">
        <v>225</v>
      </c>
      <c r="C94" s="31"/>
      <c r="D94" s="88"/>
    </row>
    <row r="95" spans="1:4" s="24" customFormat="1" ht="30" x14ac:dyDescent="0.25">
      <c r="A95" s="87" t="s">
        <v>183</v>
      </c>
      <c r="B95" s="30" t="s">
        <v>226</v>
      </c>
      <c r="C95" s="31"/>
      <c r="D95" s="88"/>
    </row>
    <row r="96" spans="1:4" s="24" customFormat="1" ht="15" x14ac:dyDescent="0.25">
      <c r="A96" s="87" t="s">
        <v>186</v>
      </c>
      <c r="B96" s="30" t="s">
        <v>227</v>
      </c>
      <c r="C96" s="31"/>
      <c r="D96" s="88"/>
    </row>
    <row r="97" spans="1:4" s="24" customFormat="1" ht="15.75" thickBot="1" x14ac:dyDescent="0.3">
      <c r="A97" s="101" t="s">
        <v>187</v>
      </c>
      <c r="B97" s="34" t="s">
        <v>228</v>
      </c>
      <c r="C97" s="35"/>
      <c r="D97" s="102"/>
    </row>
    <row r="98" spans="1:4" s="24" customFormat="1" ht="15.75" thickBot="1" x14ac:dyDescent="0.3">
      <c r="A98" s="95" t="s">
        <v>29</v>
      </c>
      <c r="B98" s="96" t="s">
        <v>7</v>
      </c>
      <c r="C98" s="97">
        <f>SUM(C90:C97)</f>
        <v>0</v>
      </c>
      <c r="D98" s="98">
        <f t="shared" ref="D98" si="13">SUM(D90:D97)</f>
        <v>0</v>
      </c>
    </row>
    <row r="99" spans="1:4" s="24" customFormat="1" ht="15" x14ac:dyDescent="0.25">
      <c r="A99" s="103" t="s">
        <v>30</v>
      </c>
      <c r="B99" s="104" t="s">
        <v>8</v>
      </c>
      <c r="C99" s="105">
        <f>+C98+C89+C84+C76+C62+C53+C28+C27</f>
        <v>485476165</v>
      </c>
      <c r="D99" s="106">
        <f t="shared" ref="D99" si="14">+D98+D89+D84+D76+D62+D53+D28+D27</f>
        <v>600506011</v>
      </c>
    </row>
    <row r="100" spans="1:4" s="24" customFormat="1" ht="15" x14ac:dyDescent="0.25">
      <c r="A100" s="87" t="s">
        <v>188</v>
      </c>
      <c r="B100" s="30" t="s">
        <v>229</v>
      </c>
      <c r="C100" s="31"/>
      <c r="D100" s="88"/>
    </row>
    <row r="101" spans="1:4" s="24" customFormat="1" ht="15" x14ac:dyDescent="0.25">
      <c r="A101" s="87" t="s">
        <v>189</v>
      </c>
      <c r="B101" s="30" t="s">
        <v>230</v>
      </c>
      <c r="C101" s="31"/>
      <c r="D101" s="88"/>
    </row>
    <row r="102" spans="1:4" s="24" customFormat="1" ht="15" x14ac:dyDescent="0.25">
      <c r="A102" s="87" t="s">
        <v>190</v>
      </c>
      <c r="B102" s="30" t="s">
        <v>231</v>
      </c>
      <c r="C102" s="31"/>
      <c r="D102" s="88"/>
    </row>
    <row r="103" spans="1:4" s="24" customFormat="1" ht="15" x14ac:dyDescent="0.25">
      <c r="A103" s="87" t="s">
        <v>191</v>
      </c>
      <c r="B103" s="30" t="s">
        <v>232</v>
      </c>
      <c r="C103" s="31"/>
      <c r="D103" s="88"/>
    </row>
    <row r="104" spans="1:4" s="24" customFormat="1" ht="15" x14ac:dyDescent="0.25">
      <c r="A104" s="87" t="s">
        <v>192</v>
      </c>
      <c r="B104" s="30" t="s">
        <v>233</v>
      </c>
      <c r="C104" s="31"/>
      <c r="D104" s="88"/>
    </row>
    <row r="105" spans="1:4" s="24" customFormat="1" ht="15" x14ac:dyDescent="0.25">
      <c r="A105" s="87" t="s">
        <v>193</v>
      </c>
      <c r="B105" s="30" t="s">
        <v>234</v>
      </c>
      <c r="C105" s="31"/>
      <c r="D105" s="88"/>
    </row>
    <row r="106" spans="1:4" s="24" customFormat="1" ht="15" x14ac:dyDescent="0.25">
      <c r="A106" s="87" t="s">
        <v>194</v>
      </c>
      <c r="B106" s="30" t="s">
        <v>235</v>
      </c>
      <c r="C106" s="31"/>
      <c r="D106" s="88"/>
    </row>
    <row r="107" spans="1:4" s="24" customFormat="1" ht="15" x14ac:dyDescent="0.25">
      <c r="A107" s="87" t="s">
        <v>195</v>
      </c>
      <c r="B107" s="30" t="s">
        <v>236</v>
      </c>
      <c r="C107" s="31"/>
      <c r="D107" s="88"/>
    </row>
    <row r="108" spans="1:4" s="24" customFormat="1" ht="15" x14ac:dyDescent="0.25">
      <c r="A108" s="87" t="s">
        <v>196</v>
      </c>
      <c r="B108" s="30" t="s">
        <v>237</v>
      </c>
      <c r="C108" s="31"/>
      <c r="D108" s="88"/>
    </row>
    <row r="109" spans="1:4" s="24" customFormat="1" ht="15" x14ac:dyDescent="0.25">
      <c r="A109" s="87" t="s">
        <v>197</v>
      </c>
      <c r="B109" s="30" t="s">
        <v>238</v>
      </c>
      <c r="C109" s="31"/>
      <c r="D109" s="88"/>
    </row>
    <row r="110" spans="1:4" s="24" customFormat="1" ht="15" x14ac:dyDescent="0.25">
      <c r="A110" s="87" t="s">
        <v>198</v>
      </c>
      <c r="B110" s="30" t="s">
        <v>239</v>
      </c>
      <c r="C110" s="31">
        <v>5272820</v>
      </c>
      <c r="D110" s="88">
        <v>5272820</v>
      </c>
    </row>
    <row r="111" spans="1:4" s="24" customFormat="1" ht="15" x14ac:dyDescent="0.25">
      <c r="A111" s="87" t="s">
        <v>199</v>
      </c>
      <c r="B111" s="30" t="s">
        <v>240</v>
      </c>
      <c r="C111" s="31">
        <v>127374655</v>
      </c>
      <c r="D111" s="88">
        <v>152012895</v>
      </c>
    </row>
    <row r="112" spans="1:4" s="24" customFormat="1" ht="15" x14ac:dyDescent="0.25">
      <c r="A112" s="87" t="s">
        <v>200</v>
      </c>
      <c r="B112" s="30" t="s">
        <v>241</v>
      </c>
      <c r="C112" s="31"/>
      <c r="D112" s="88"/>
    </row>
    <row r="113" spans="1:4" s="24" customFormat="1" ht="15" x14ac:dyDescent="0.25">
      <c r="A113" s="87" t="s">
        <v>201</v>
      </c>
      <c r="B113" s="30" t="s">
        <v>242</v>
      </c>
      <c r="C113" s="31"/>
      <c r="D113" s="88"/>
    </row>
    <row r="114" spans="1:4" s="24" customFormat="1" ht="15" x14ac:dyDescent="0.25">
      <c r="A114" s="87" t="s">
        <v>202</v>
      </c>
      <c r="B114" s="30" t="s">
        <v>243</v>
      </c>
      <c r="C114" s="31"/>
      <c r="D114" s="88"/>
    </row>
    <row r="115" spans="1:4" s="24" customFormat="1" ht="15" x14ac:dyDescent="0.25">
      <c r="A115" s="87" t="s">
        <v>203</v>
      </c>
      <c r="B115" s="30" t="s">
        <v>244</v>
      </c>
      <c r="C115" s="31"/>
      <c r="D115" s="88"/>
    </row>
    <row r="116" spans="1:4" s="24" customFormat="1" ht="15" x14ac:dyDescent="0.25">
      <c r="A116" s="87" t="s">
        <v>204</v>
      </c>
      <c r="B116" s="30" t="s">
        <v>245</v>
      </c>
      <c r="C116" s="31"/>
      <c r="D116" s="88"/>
    </row>
    <row r="117" spans="1:4" s="24" customFormat="1" ht="15" x14ac:dyDescent="0.25">
      <c r="A117" s="87" t="s">
        <v>205</v>
      </c>
      <c r="B117" s="30" t="s">
        <v>246</v>
      </c>
      <c r="C117" s="31"/>
      <c r="D117" s="88"/>
    </row>
    <row r="118" spans="1:4" s="24" customFormat="1" ht="15" x14ac:dyDescent="0.25">
      <c r="A118" s="87" t="s">
        <v>206</v>
      </c>
      <c r="B118" s="30" t="s">
        <v>247</v>
      </c>
      <c r="C118" s="31"/>
      <c r="D118" s="88"/>
    </row>
    <row r="119" spans="1:4" s="24" customFormat="1" ht="15" x14ac:dyDescent="0.25">
      <c r="A119" s="87" t="s">
        <v>207</v>
      </c>
      <c r="B119" s="30" t="s">
        <v>248</v>
      </c>
      <c r="C119" s="31"/>
      <c r="D119" s="88"/>
    </row>
    <row r="120" spans="1:4" s="24" customFormat="1" ht="15" x14ac:dyDescent="0.25">
      <c r="A120" s="87" t="s">
        <v>208</v>
      </c>
      <c r="B120" s="30" t="s">
        <v>249</v>
      </c>
      <c r="C120" s="31"/>
      <c r="D120" s="88"/>
    </row>
    <row r="121" spans="1:4" s="24" customFormat="1" ht="15.75" thickBot="1" x14ac:dyDescent="0.3">
      <c r="A121" s="101" t="s">
        <v>209</v>
      </c>
      <c r="B121" s="34" t="s">
        <v>250</v>
      </c>
      <c r="C121" s="35"/>
      <c r="D121" s="102"/>
    </row>
    <row r="122" spans="1:4" s="24" customFormat="1" ht="15.75" thickBot="1" x14ac:dyDescent="0.3">
      <c r="A122" s="95" t="s">
        <v>31</v>
      </c>
      <c r="B122" s="96" t="s">
        <v>9</v>
      </c>
      <c r="C122" s="97">
        <f>SUM(C100:C121)</f>
        <v>132647475</v>
      </c>
      <c r="D122" s="98">
        <f t="shared" ref="D122" si="15">SUM(D100:D121)</f>
        <v>157285715</v>
      </c>
    </row>
    <row r="123" spans="1:4" ht="33.75" customHeight="1" thickBot="1" x14ac:dyDescent="0.3">
      <c r="A123" s="107" t="s">
        <v>10</v>
      </c>
      <c r="B123" s="108" t="s">
        <v>251</v>
      </c>
      <c r="C123" s="109">
        <f>+C122+C99</f>
        <v>618123640</v>
      </c>
      <c r="D123" s="110">
        <f t="shared" ref="D123" si="16">+D122+D99</f>
        <v>757791726</v>
      </c>
    </row>
    <row r="124" spans="1:4" s="24" customFormat="1" ht="18" customHeight="1" x14ac:dyDescent="0.25">
      <c r="A124" s="28"/>
      <c r="B124" s="25"/>
      <c r="C124" s="26"/>
      <c r="D124" s="26"/>
    </row>
    <row r="125" spans="1:4" s="24" customFormat="1" ht="18" customHeight="1" x14ac:dyDescent="0.25">
      <c r="A125" s="28"/>
      <c r="B125" s="25"/>
      <c r="C125" s="26"/>
      <c r="D125" s="26"/>
    </row>
    <row r="126" spans="1:4" s="24" customFormat="1" ht="18" customHeight="1" x14ac:dyDescent="0.25">
      <c r="A126" s="28"/>
      <c r="B126" s="25"/>
      <c r="C126" s="26"/>
      <c r="D126" s="26"/>
    </row>
    <row r="127" spans="1:4" s="24" customFormat="1" ht="18" customHeight="1" x14ac:dyDescent="0.25">
      <c r="A127" s="28"/>
      <c r="B127" s="25"/>
      <c r="C127" s="26"/>
      <c r="D127" s="26"/>
    </row>
    <row r="128" spans="1:4" s="24" customFormat="1" ht="18" customHeight="1" x14ac:dyDescent="0.25">
      <c r="A128" s="28"/>
      <c r="B128" s="25"/>
      <c r="C128" s="26"/>
      <c r="D128" s="26"/>
    </row>
    <row r="129" spans="1:4" s="24" customFormat="1" ht="18" customHeight="1" x14ac:dyDescent="0.25">
      <c r="A129" s="28"/>
      <c r="B129" s="25"/>
      <c r="C129" s="26"/>
      <c r="D129" s="26"/>
    </row>
    <row r="130" spans="1:4" s="24" customFormat="1" ht="18" customHeight="1" x14ac:dyDescent="0.25">
      <c r="A130" s="28"/>
      <c r="B130" s="25"/>
      <c r="C130" s="26"/>
      <c r="D130" s="26"/>
    </row>
    <row r="131" spans="1:4" s="24" customFormat="1" ht="18" customHeight="1" x14ac:dyDescent="0.25">
      <c r="A131" s="28"/>
      <c r="B131" s="25"/>
      <c r="C131" s="26"/>
      <c r="D131" s="26"/>
    </row>
    <row r="132" spans="1:4" s="24" customFormat="1" ht="18" customHeight="1" x14ac:dyDescent="0.25">
      <c r="A132" s="28"/>
      <c r="B132" s="25"/>
      <c r="C132" s="26"/>
      <c r="D132" s="26"/>
    </row>
    <row r="133" spans="1:4" s="24" customFormat="1" ht="18" customHeight="1" x14ac:dyDescent="0.25">
      <c r="A133" s="28"/>
      <c r="B133" s="25"/>
      <c r="C133" s="26"/>
      <c r="D133" s="26"/>
    </row>
    <row r="134" spans="1:4" s="24" customFormat="1" ht="18" customHeight="1" x14ac:dyDescent="0.25">
      <c r="A134" s="28"/>
      <c r="B134" s="25"/>
      <c r="C134" s="26"/>
      <c r="D134" s="26"/>
    </row>
    <row r="135" spans="1:4" s="24" customFormat="1" ht="18" customHeight="1" x14ac:dyDescent="0.25">
      <c r="A135" s="28"/>
      <c r="B135" s="25"/>
      <c r="C135" s="26"/>
      <c r="D135" s="26"/>
    </row>
    <row r="136" spans="1:4" s="24" customFormat="1" ht="18" customHeight="1" x14ac:dyDescent="0.25">
      <c r="A136" s="28"/>
      <c r="B136" s="25"/>
      <c r="C136" s="26"/>
      <c r="D136" s="26"/>
    </row>
    <row r="137" spans="1:4" s="24" customFormat="1" ht="18" customHeight="1" x14ac:dyDescent="0.25">
      <c r="A137" s="28"/>
      <c r="B137" s="25"/>
      <c r="C137" s="26"/>
      <c r="D137" s="26"/>
    </row>
    <row r="138" spans="1:4" s="24" customFormat="1" ht="18" customHeight="1" x14ac:dyDescent="0.25">
      <c r="A138" s="28"/>
      <c r="B138" s="25"/>
      <c r="C138" s="26"/>
      <c r="D138" s="26"/>
    </row>
    <row r="139" spans="1:4" s="24" customFormat="1" ht="18" customHeight="1" x14ac:dyDescent="0.25">
      <c r="A139" s="28"/>
      <c r="B139" s="25"/>
      <c r="C139" s="26"/>
      <c r="D139" s="26"/>
    </row>
    <row r="140" spans="1:4" s="24" customFormat="1" ht="18" customHeight="1" x14ac:dyDescent="0.25">
      <c r="A140" s="28"/>
      <c r="B140" s="25"/>
      <c r="C140" s="26"/>
      <c r="D140" s="26"/>
    </row>
    <row r="141" spans="1:4" s="24" customFormat="1" ht="18" customHeight="1" x14ac:dyDescent="0.25">
      <c r="A141" s="28"/>
      <c r="B141" s="25"/>
      <c r="C141" s="26"/>
      <c r="D141" s="26"/>
    </row>
    <row r="142" spans="1:4" s="24" customFormat="1" ht="18" customHeight="1" x14ac:dyDescent="0.25">
      <c r="A142" s="28"/>
      <c r="B142" s="25"/>
      <c r="C142" s="26"/>
      <c r="D142" s="26"/>
    </row>
    <row r="143" spans="1:4" s="24" customFormat="1" ht="18" customHeight="1" x14ac:dyDescent="0.25">
      <c r="A143" s="28"/>
      <c r="B143" s="25"/>
      <c r="C143" s="26"/>
      <c r="D143" s="26"/>
    </row>
    <row r="144" spans="1:4" s="24" customFormat="1" ht="18" customHeight="1" x14ac:dyDescent="0.25">
      <c r="A144" s="28"/>
      <c r="B144" s="25"/>
      <c r="C144" s="26"/>
      <c r="D144" s="26"/>
    </row>
    <row r="145" spans="1:4" s="24" customFormat="1" ht="18" customHeight="1" x14ac:dyDescent="0.25">
      <c r="A145" s="28"/>
      <c r="B145" s="25"/>
      <c r="C145" s="26"/>
      <c r="D145" s="26"/>
    </row>
    <row r="146" spans="1:4" s="24" customFormat="1" ht="18" customHeight="1" x14ac:dyDescent="0.25">
      <c r="A146" s="28"/>
      <c r="B146" s="25"/>
      <c r="C146" s="26"/>
      <c r="D146" s="26"/>
    </row>
    <row r="147" spans="1:4" s="24" customFormat="1" ht="18" customHeight="1" x14ac:dyDescent="0.25">
      <c r="A147" s="28"/>
      <c r="B147" s="25"/>
      <c r="C147" s="26"/>
      <c r="D147" s="26"/>
    </row>
    <row r="148" spans="1:4" s="24" customFormat="1" ht="18" customHeight="1" x14ac:dyDescent="0.25">
      <c r="A148" s="28"/>
      <c r="B148" s="25"/>
      <c r="C148" s="26"/>
      <c r="D148" s="26"/>
    </row>
    <row r="149" spans="1:4" s="24" customFormat="1" ht="18" customHeight="1" x14ac:dyDescent="0.25">
      <c r="A149" s="28"/>
      <c r="B149" s="25"/>
      <c r="C149" s="26"/>
      <c r="D149" s="26"/>
    </row>
    <row r="150" spans="1:4" s="24" customFormat="1" ht="18" customHeight="1" x14ac:dyDescent="0.25">
      <c r="A150" s="28"/>
      <c r="B150" s="25"/>
      <c r="C150" s="26"/>
      <c r="D150" s="26"/>
    </row>
    <row r="151" spans="1:4" s="24" customFormat="1" ht="18" customHeight="1" x14ac:dyDescent="0.25">
      <c r="A151" s="28"/>
      <c r="B151" s="25"/>
      <c r="C151" s="26"/>
      <c r="D151" s="26"/>
    </row>
    <row r="152" spans="1:4" s="24" customFormat="1" ht="18" customHeight="1" x14ac:dyDescent="0.25">
      <c r="A152" s="28"/>
      <c r="B152" s="25"/>
      <c r="C152" s="26"/>
      <c r="D152" s="26"/>
    </row>
    <row r="153" spans="1:4" s="24" customFormat="1" ht="18" customHeight="1" x14ac:dyDescent="0.25">
      <c r="A153" s="28"/>
      <c r="B153" s="25"/>
      <c r="C153" s="26"/>
      <c r="D153" s="26"/>
    </row>
    <row r="154" spans="1:4" s="24" customFormat="1" ht="18" customHeight="1" x14ac:dyDescent="0.25">
      <c r="A154" s="28"/>
      <c r="B154" s="25"/>
      <c r="C154" s="26"/>
      <c r="D154" s="26"/>
    </row>
    <row r="155" spans="1:4" s="24" customFormat="1" ht="18" customHeight="1" x14ac:dyDescent="0.25">
      <c r="A155" s="28"/>
      <c r="B155" s="25"/>
      <c r="C155" s="26"/>
      <c r="D155" s="26"/>
    </row>
    <row r="156" spans="1:4" s="24" customFormat="1" ht="18" customHeight="1" x14ac:dyDescent="0.25">
      <c r="A156" s="28"/>
      <c r="B156" s="25"/>
      <c r="C156" s="26"/>
      <c r="D156" s="26"/>
    </row>
    <row r="157" spans="1:4" s="24" customFormat="1" ht="18" customHeight="1" x14ac:dyDescent="0.25">
      <c r="A157" s="28"/>
      <c r="B157" s="25"/>
      <c r="C157" s="26"/>
      <c r="D157" s="26"/>
    </row>
    <row r="158" spans="1:4" s="24" customFormat="1" ht="18" customHeight="1" x14ac:dyDescent="0.25">
      <c r="A158" s="28"/>
      <c r="B158" s="25"/>
      <c r="C158" s="26"/>
      <c r="D158" s="26"/>
    </row>
    <row r="159" spans="1:4" s="24" customFormat="1" ht="18" customHeight="1" x14ac:dyDescent="0.25">
      <c r="A159" s="28"/>
      <c r="B159" s="25"/>
      <c r="C159" s="26"/>
      <c r="D159" s="26"/>
    </row>
    <row r="160" spans="1:4" s="24" customFormat="1" ht="18" customHeight="1" x14ac:dyDescent="0.25">
      <c r="A160" s="28"/>
      <c r="B160" s="25"/>
      <c r="C160" s="26"/>
      <c r="D160" s="26"/>
    </row>
    <row r="161" spans="1:4" s="24" customFormat="1" ht="18" customHeight="1" x14ac:dyDescent="0.25">
      <c r="A161" s="28"/>
      <c r="B161" s="25"/>
      <c r="C161" s="26"/>
      <c r="D161" s="26"/>
    </row>
    <row r="162" spans="1:4" s="24" customFormat="1" ht="18" customHeight="1" x14ac:dyDescent="0.25">
      <c r="A162" s="28"/>
      <c r="B162" s="25"/>
      <c r="C162" s="26"/>
      <c r="D162" s="26"/>
    </row>
    <row r="163" spans="1:4" s="24" customFormat="1" ht="18" customHeight="1" x14ac:dyDescent="0.25">
      <c r="A163" s="28"/>
      <c r="B163" s="25"/>
      <c r="C163" s="26"/>
      <c r="D163" s="26"/>
    </row>
    <row r="164" spans="1:4" s="24" customFormat="1" ht="18" customHeight="1" x14ac:dyDescent="0.25">
      <c r="A164" s="28"/>
      <c r="B164" s="25"/>
      <c r="C164" s="26"/>
      <c r="D164" s="26"/>
    </row>
    <row r="165" spans="1:4" s="24" customFormat="1" ht="18" customHeight="1" x14ac:dyDescent="0.25">
      <c r="A165" s="28"/>
      <c r="B165" s="25"/>
      <c r="C165" s="26"/>
      <c r="D165" s="26"/>
    </row>
    <row r="166" spans="1:4" s="24" customFormat="1" ht="18" customHeight="1" x14ac:dyDescent="0.25">
      <c r="A166" s="28"/>
      <c r="B166" s="25"/>
      <c r="C166" s="26"/>
      <c r="D166" s="26"/>
    </row>
    <row r="167" spans="1:4" s="24" customFormat="1" ht="18" customHeight="1" x14ac:dyDescent="0.25">
      <c r="A167" s="28"/>
      <c r="B167" s="25"/>
      <c r="C167" s="26"/>
      <c r="D167" s="26"/>
    </row>
    <row r="168" spans="1:4" s="24" customFormat="1" ht="18" customHeight="1" x14ac:dyDescent="0.25">
      <c r="A168" s="28"/>
      <c r="B168" s="25"/>
      <c r="C168" s="26"/>
      <c r="D168" s="26"/>
    </row>
    <row r="169" spans="1:4" s="24" customFormat="1" ht="18" customHeight="1" x14ac:dyDescent="0.25">
      <c r="A169" s="28"/>
      <c r="B169" s="25"/>
      <c r="C169" s="26"/>
      <c r="D169" s="26"/>
    </row>
    <row r="170" spans="1:4" s="24" customFormat="1" ht="18" customHeight="1" x14ac:dyDescent="0.25">
      <c r="A170" s="28"/>
      <c r="B170" s="25"/>
      <c r="C170" s="26"/>
      <c r="D170" s="26"/>
    </row>
    <row r="171" spans="1:4" s="24" customFormat="1" ht="18" customHeight="1" x14ac:dyDescent="0.25">
      <c r="A171" s="28"/>
      <c r="B171" s="25"/>
      <c r="C171" s="26"/>
      <c r="D171" s="26"/>
    </row>
    <row r="172" spans="1:4" s="24" customFormat="1" ht="18" customHeight="1" x14ac:dyDescent="0.25">
      <c r="A172" s="28"/>
      <c r="B172" s="25"/>
      <c r="C172" s="26"/>
      <c r="D172" s="26"/>
    </row>
    <row r="173" spans="1:4" s="24" customFormat="1" ht="18" customHeight="1" x14ac:dyDescent="0.25">
      <c r="A173" s="28"/>
      <c r="B173" s="25"/>
      <c r="C173" s="26"/>
      <c r="D173" s="26"/>
    </row>
    <row r="174" spans="1:4" s="24" customFormat="1" ht="18" customHeight="1" x14ac:dyDescent="0.25">
      <c r="A174" s="28"/>
      <c r="B174" s="25"/>
      <c r="C174" s="26"/>
      <c r="D174" s="26"/>
    </row>
    <row r="175" spans="1:4" s="24" customFormat="1" ht="18" customHeight="1" x14ac:dyDescent="0.25">
      <c r="A175" s="28"/>
      <c r="B175" s="25"/>
      <c r="C175" s="26"/>
      <c r="D175" s="26"/>
    </row>
    <row r="176" spans="1:4" s="24" customFormat="1" ht="18" customHeight="1" x14ac:dyDescent="0.25">
      <c r="A176" s="28"/>
      <c r="B176" s="25"/>
      <c r="C176" s="26"/>
      <c r="D176" s="26"/>
    </row>
    <row r="177" spans="1:4" s="24" customFormat="1" ht="18" customHeight="1" x14ac:dyDescent="0.25">
      <c r="A177" s="28"/>
      <c r="B177" s="25"/>
      <c r="C177" s="26"/>
      <c r="D177" s="26"/>
    </row>
    <row r="178" spans="1:4" s="24" customFormat="1" ht="18" customHeight="1" x14ac:dyDescent="0.25">
      <c r="A178" s="28"/>
      <c r="B178" s="25"/>
      <c r="C178" s="26"/>
      <c r="D178" s="26"/>
    </row>
    <row r="179" spans="1:4" s="24" customFormat="1" ht="18" customHeight="1" x14ac:dyDescent="0.25">
      <c r="A179" s="28"/>
      <c r="B179" s="25"/>
      <c r="C179" s="26"/>
      <c r="D179" s="26"/>
    </row>
    <row r="180" spans="1:4" s="24" customFormat="1" ht="18" customHeight="1" x14ac:dyDescent="0.25">
      <c r="A180" s="28"/>
      <c r="B180" s="25"/>
      <c r="C180" s="26"/>
      <c r="D180" s="26"/>
    </row>
    <row r="181" spans="1:4" s="24" customFormat="1" ht="18" customHeight="1" x14ac:dyDescent="0.25">
      <c r="A181" s="28"/>
      <c r="B181" s="25"/>
      <c r="C181" s="26"/>
      <c r="D181" s="26"/>
    </row>
    <row r="182" spans="1:4" s="24" customFormat="1" ht="18" customHeight="1" x14ac:dyDescent="0.25">
      <c r="A182" s="28"/>
      <c r="B182" s="25"/>
      <c r="C182" s="26"/>
      <c r="D182" s="26"/>
    </row>
    <row r="183" spans="1:4" s="24" customFormat="1" ht="18" customHeight="1" x14ac:dyDescent="0.25">
      <c r="A183" s="28"/>
      <c r="B183" s="25"/>
      <c r="C183" s="26"/>
      <c r="D183" s="26"/>
    </row>
    <row r="184" spans="1:4" s="24" customFormat="1" ht="18" customHeight="1" x14ac:dyDescent="0.25">
      <c r="A184" s="28"/>
      <c r="B184" s="25"/>
      <c r="C184" s="26"/>
      <c r="D184" s="26"/>
    </row>
    <row r="185" spans="1:4" s="24" customFormat="1" ht="18" customHeight="1" x14ac:dyDescent="0.25">
      <c r="A185" s="28"/>
      <c r="B185" s="25"/>
      <c r="C185" s="26"/>
      <c r="D185" s="26"/>
    </row>
    <row r="186" spans="1:4" s="24" customFormat="1" ht="18" customHeight="1" x14ac:dyDescent="0.25">
      <c r="A186" s="28"/>
      <c r="B186" s="25"/>
      <c r="C186" s="26"/>
      <c r="D186" s="26"/>
    </row>
    <row r="187" spans="1:4" s="24" customFormat="1" ht="18" customHeight="1" x14ac:dyDescent="0.25">
      <c r="A187" s="28"/>
      <c r="B187" s="25"/>
      <c r="C187" s="26"/>
      <c r="D187" s="26"/>
    </row>
    <row r="188" spans="1:4" s="24" customFormat="1" ht="18" customHeight="1" x14ac:dyDescent="0.25">
      <c r="A188" s="28"/>
      <c r="B188" s="25"/>
      <c r="C188" s="26"/>
      <c r="D188" s="26"/>
    </row>
    <row r="189" spans="1:4" s="24" customFormat="1" ht="18" customHeight="1" x14ac:dyDescent="0.25">
      <c r="A189" s="28"/>
      <c r="B189" s="25"/>
      <c r="C189" s="26"/>
      <c r="D189" s="26"/>
    </row>
    <row r="190" spans="1:4" s="24" customFormat="1" ht="18" customHeight="1" x14ac:dyDescent="0.25">
      <c r="A190" s="28"/>
      <c r="B190" s="25"/>
      <c r="C190" s="26"/>
      <c r="D190" s="26"/>
    </row>
    <row r="191" spans="1:4" s="24" customFormat="1" ht="18" customHeight="1" x14ac:dyDescent="0.25">
      <c r="A191" s="28"/>
      <c r="B191" s="25"/>
      <c r="C191" s="26"/>
      <c r="D191" s="26"/>
    </row>
    <row r="192" spans="1:4" s="24" customFormat="1" ht="18" customHeight="1" x14ac:dyDescent="0.25">
      <c r="A192" s="28"/>
      <c r="B192" s="25"/>
      <c r="C192" s="26"/>
      <c r="D192" s="26"/>
    </row>
    <row r="193" spans="1:4" s="24" customFormat="1" ht="18" customHeight="1" x14ac:dyDescent="0.25">
      <c r="A193" s="28"/>
      <c r="B193" s="25"/>
      <c r="C193" s="26"/>
      <c r="D193" s="26"/>
    </row>
    <row r="194" spans="1:4" s="24" customFormat="1" ht="18" customHeight="1" x14ac:dyDescent="0.25">
      <c r="A194" s="28"/>
      <c r="B194" s="25"/>
      <c r="C194" s="26"/>
      <c r="D194" s="26"/>
    </row>
    <row r="195" spans="1:4" s="24" customFormat="1" ht="18" customHeight="1" x14ac:dyDescent="0.25">
      <c r="A195" s="28"/>
      <c r="B195" s="25"/>
      <c r="C195" s="26"/>
      <c r="D195" s="26"/>
    </row>
    <row r="196" spans="1:4" s="24" customFormat="1" ht="18" customHeight="1" x14ac:dyDescent="0.25">
      <c r="A196" s="28"/>
      <c r="B196" s="25"/>
      <c r="C196" s="26"/>
      <c r="D196" s="26"/>
    </row>
    <row r="197" spans="1:4" s="24" customFormat="1" ht="18" customHeight="1" x14ac:dyDescent="0.25">
      <c r="A197" s="28"/>
      <c r="B197" s="25"/>
      <c r="C197" s="26"/>
      <c r="D197" s="26"/>
    </row>
    <row r="198" spans="1:4" s="24" customFormat="1" ht="18" customHeight="1" x14ac:dyDescent="0.25">
      <c r="A198" s="28"/>
      <c r="B198" s="25"/>
      <c r="C198" s="26"/>
      <c r="D198" s="26"/>
    </row>
    <row r="199" spans="1:4" s="24" customFormat="1" ht="18" customHeight="1" x14ac:dyDescent="0.25">
      <c r="A199" s="28"/>
      <c r="B199" s="25"/>
      <c r="C199" s="26"/>
      <c r="D199" s="26"/>
    </row>
    <row r="200" spans="1:4" s="24" customFormat="1" ht="18" customHeight="1" x14ac:dyDescent="0.25">
      <c r="A200" s="28"/>
      <c r="B200" s="25"/>
      <c r="C200" s="26"/>
      <c r="D200" s="26"/>
    </row>
    <row r="201" spans="1:4" s="24" customFormat="1" ht="18" customHeight="1" x14ac:dyDescent="0.25">
      <c r="A201" s="28"/>
      <c r="B201" s="25"/>
      <c r="C201" s="26"/>
      <c r="D201" s="26"/>
    </row>
    <row r="202" spans="1:4" s="24" customFormat="1" ht="18" customHeight="1" x14ac:dyDescent="0.25">
      <c r="A202" s="28"/>
      <c r="B202" s="25"/>
      <c r="C202" s="26"/>
      <c r="D202" s="26"/>
    </row>
    <row r="203" spans="1:4" s="24" customFormat="1" ht="18" customHeight="1" x14ac:dyDescent="0.25">
      <c r="A203" s="28"/>
      <c r="B203" s="25"/>
      <c r="C203" s="26"/>
      <c r="D203" s="26"/>
    </row>
    <row r="204" spans="1:4" s="24" customFormat="1" ht="18" customHeight="1" x14ac:dyDescent="0.25">
      <c r="A204" s="28"/>
      <c r="B204" s="25"/>
      <c r="C204" s="26"/>
      <c r="D204" s="26"/>
    </row>
    <row r="205" spans="1:4" s="24" customFormat="1" ht="18" customHeight="1" x14ac:dyDescent="0.25">
      <c r="A205" s="28"/>
      <c r="B205" s="25"/>
      <c r="C205" s="26"/>
      <c r="D205" s="26"/>
    </row>
    <row r="206" spans="1:4" s="24" customFormat="1" ht="18" customHeight="1" x14ac:dyDescent="0.25">
      <c r="A206" s="28"/>
      <c r="B206" s="25"/>
      <c r="C206" s="26"/>
      <c r="D206" s="26"/>
    </row>
    <row r="207" spans="1:4" s="24" customFormat="1" ht="18" customHeight="1" x14ac:dyDescent="0.25">
      <c r="A207" s="28"/>
      <c r="B207" s="25"/>
      <c r="C207" s="26"/>
      <c r="D207" s="26"/>
    </row>
    <row r="208" spans="1:4" s="24" customFormat="1" ht="18" customHeight="1" x14ac:dyDescent="0.25">
      <c r="A208" s="28"/>
      <c r="B208" s="25"/>
      <c r="C208" s="26"/>
      <c r="D208" s="26"/>
    </row>
    <row r="209" spans="1:4" s="24" customFormat="1" ht="18" customHeight="1" x14ac:dyDescent="0.25">
      <c r="A209" s="28"/>
      <c r="B209" s="25"/>
      <c r="C209" s="26"/>
      <c r="D209" s="26"/>
    </row>
    <row r="210" spans="1:4" s="24" customFormat="1" ht="18" customHeight="1" x14ac:dyDescent="0.25">
      <c r="A210" s="28"/>
      <c r="B210" s="25"/>
      <c r="C210" s="26"/>
      <c r="D210" s="26"/>
    </row>
    <row r="211" spans="1:4" s="24" customFormat="1" ht="18" customHeight="1" x14ac:dyDescent="0.25">
      <c r="A211" s="28"/>
      <c r="B211" s="25"/>
      <c r="C211" s="26"/>
      <c r="D211" s="26"/>
    </row>
    <row r="212" spans="1:4" s="24" customFormat="1" ht="18" customHeight="1" x14ac:dyDescent="0.25">
      <c r="A212" s="28"/>
      <c r="B212" s="25"/>
      <c r="C212" s="26"/>
      <c r="D212" s="26"/>
    </row>
    <row r="213" spans="1:4" s="24" customFormat="1" ht="18" customHeight="1" x14ac:dyDescent="0.25">
      <c r="A213" s="28"/>
      <c r="B213" s="25"/>
      <c r="C213" s="26"/>
      <c r="D213" s="26"/>
    </row>
    <row r="214" spans="1:4" s="24" customFormat="1" ht="18" customHeight="1" x14ac:dyDescent="0.25">
      <c r="A214" s="28"/>
      <c r="B214" s="25"/>
      <c r="C214" s="26"/>
      <c r="D214" s="26"/>
    </row>
    <row r="215" spans="1:4" s="24" customFormat="1" ht="18" customHeight="1" x14ac:dyDescent="0.25">
      <c r="A215" s="28"/>
      <c r="B215" s="25"/>
      <c r="C215" s="26"/>
      <c r="D215" s="26"/>
    </row>
    <row r="216" spans="1:4" s="24" customFormat="1" ht="18" customHeight="1" x14ac:dyDescent="0.25">
      <c r="A216" s="28"/>
      <c r="B216" s="25"/>
      <c r="C216" s="26"/>
      <c r="D216" s="26"/>
    </row>
    <row r="217" spans="1:4" s="24" customFormat="1" ht="18" customHeight="1" x14ac:dyDescent="0.25">
      <c r="A217" s="28"/>
      <c r="B217" s="25"/>
      <c r="C217" s="26"/>
      <c r="D217" s="26"/>
    </row>
    <row r="218" spans="1:4" s="24" customFormat="1" ht="18" customHeight="1" x14ac:dyDescent="0.25">
      <c r="A218" s="28"/>
      <c r="B218" s="25"/>
      <c r="C218" s="26"/>
      <c r="D218" s="26"/>
    </row>
    <row r="219" spans="1:4" ht="18" customHeight="1" x14ac:dyDescent="0.25"/>
    <row r="220" spans="1:4" ht="18" customHeight="1" x14ac:dyDescent="0.25"/>
    <row r="221" spans="1:4" ht="18" customHeight="1" x14ac:dyDescent="0.25"/>
    <row r="222" spans="1:4" ht="18" customHeight="1" x14ac:dyDescent="0.25"/>
    <row r="223" spans="1:4" ht="18" customHeight="1" x14ac:dyDescent="0.25"/>
    <row r="224" spans="1: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</sheetData>
  <mergeCells count="4">
    <mergeCell ref="A3:D3"/>
    <mergeCell ref="A5:D5"/>
    <mergeCell ref="A1:B1"/>
    <mergeCell ref="C7:D7"/>
  </mergeCells>
  <printOptions horizontalCentered="1"/>
  <pageMargins left="0.31496062992125984" right="0.31496062992125984" top="0.74803149606299213" bottom="0.35433070866141736" header="0.31496062992125984" footer="0.31496062992125984"/>
  <pageSetup paperSize="9" scale="88" fitToHeight="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326"/>
  <sheetViews>
    <sheetView topLeftCell="A70" workbookViewId="0">
      <selection activeCell="D1" sqref="D1"/>
    </sheetView>
  </sheetViews>
  <sheetFormatPr defaultRowHeight="20.100000000000001" customHeight="1" x14ac:dyDescent="0.25"/>
  <cols>
    <col min="1" max="1" width="63.5703125" style="42" customWidth="1"/>
    <col min="2" max="2" width="7.7109375" style="41" customWidth="1"/>
    <col min="3" max="3" width="15.140625" style="29" bestFit="1" customWidth="1"/>
    <col min="4" max="4" width="23.42578125" style="29" bestFit="1" customWidth="1"/>
    <col min="5" max="5" width="10" style="23" bestFit="1" customWidth="1"/>
    <col min="6" max="16384" width="9.140625" style="23"/>
  </cols>
  <sheetData>
    <row r="1" spans="1:4" ht="19.5" customHeight="1" x14ac:dyDescent="0.25">
      <c r="A1" s="184" t="s">
        <v>429</v>
      </c>
      <c r="B1" s="185"/>
      <c r="D1" s="68" t="s">
        <v>545</v>
      </c>
    </row>
    <row r="2" spans="1:4" ht="19.5" customHeight="1" x14ac:dyDescent="0.25">
      <c r="A2" s="41"/>
    </row>
    <row r="3" spans="1:4" ht="20.100000000000001" customHeight="1" x14ac:dyDescent="0.25">
      <c r="A3" s="188" t="s">
        <v>478</v>
      </c>
      <c r="B3" s="188"/>
      <c r="C3" s="188"/>
      <c r="D3" s="188"/>
    </row>
    <row r="4" spans="1:4" ht="20.100000000000001" customHeight="1" x14ac:dyDescent="0.25">
      <c r="A4" s="43"/>
      <c r="B4" s="44"/>
      <c r="C4" s="45"/>
      <c r="D4" s="45"/>
    </row>
    <row r="5" spans="1:4" ht="20.100000000000001" customHeight="1" x14ac:dyDescent="0.25">
      <c r="A5" s="188" t="s">
        <v>252</v>
      </c>
      <c r="B5" s="188"/>
      <c r="C5" s="188"/>
      <c r="D5" s="188"/>
    </row>
    <row r="6" spans="1:4" s="24" customFormat="1" ht="37.5" customHeight="1" thickBot="1" x14ac:dyDescent="0.3">
      <c r="A6" s="28"/>
      <c r="B6" s="25"/>
      <c r="C6" s="26"/>
      <c r="D6" s="26"/>
    </row>
    <row r="7" spans="1:4" s="24" customFormat="1" ht="20.100000000000001" customHeight="1" x14ac:dyDescent="0.25">
      <c r="A7" s="28"/>
      <c r="B7" s="25"/>
      <c r="C7" s="189" t="s">
        <v>479</v>
      </c>
      <c r="D7" s="190"/>
    </row>
    <row r="8" spans="1:4" s="27" customFormat="1" ht="18" customHeight="1" thickBot="1" x14ac:dyDescent="0.3">
      <c r="A8" s="28"/>
      <c r="B8" s="28"/>
      <c r="C8" s="81" t="s">
        <v>410</v>
      </c>
      <c r="D8" s="82" t="s">
        <v>411</v>
      </c>
    </row>
    <row r="9" spans="1:4" s="24" customFormat="1" ht="15.95" customHeight="1" x14ac:dyDescent="0.25">
      <c r="A9" s="83" t="s">
        <v>253</v>
      </c>
      <c r="B9" s="84" t="s">
        <v>329</v>
      </c>
      <c r="C9" s="85">
        <v>74802610</v>
      </c>
      <c r="D9" s="86">
        <v>77604461</v>
      </c>
    </row>
    <row r="10" spans="1:4" s="24" customFormat="1" ht="15" x14ac:dyDescent="0.25">
      <c r="A10" s="87" t="s">
        <v>254</v>
      </c>
      <c r="B10" s="30" t="s">
        <v>330</v>
      </c>
      <c r="C10" s="31">
        <v>50191650</v>
      </c>
      <c r="D10" s="88">
        <v>55578366</v>
      </c>
    </row>
    <row r="11" spans="1:4" s="24" customFormat="1" ht="30" x14ac:dyDescent="0.25">
      <c r="A11" s="87" t="s">
        <v>255</v>
      </c>
      <c r="B11" s="30" t="s">
        <v>331</v>
      </c>
      <c r="C11" s="31">
        <v>21581014</v>
      </c>
      <c r="D11" s="88">
        <v>33415435</v>
      </c>
    </row>
    <row r="12" spans="1:4" s="24" customFormat="1" ht="15.95" customHeight="1" x14ac:dyDescent="0.25">
      <c r="A12" s="87" t="s">
        <v>256</v>
      </c>
      <c r="B12" s="30" t="s">
        <v>332</v>
      </c>
      <c r="C12" s="31">
        <v>2504700</v>
      </c>
      <c r="D12" s="88">
        <v>2594795</v>
      </c>
    </row>
    <row r="13" spans="1:4" s="24" customFormat="1" ht="15.95" customHeight="1" x14ac:dyDescent="0.25">
      <c r="A13" s="87" t="s">
        <v>257</v>
      </c>
      <c r="B13" s="30" t="s">
        <v>333</v>
      </c>
      <c r="C13" s="31">
        <v>0</v>
      </c>
      <c r="D13" s="88">
        <v>7056000</v>
      </c>
    </row>
    <row r="14" spans="1:4" s="24" customFormat="1" ht="15.95" customHeight="1" x14ac:dyDescent="0.25">
      <c r="A14" s="87" t="s">
        <v>258</v>
      </c>
      <c r="B14" s="30" t="s">
        <v>334</v>
      </c>
      <c r="C14" s="31">
        <v>0</v>
      </c>
      <c r="D14" s="88">
        <v>782453</v>
      </c>
    </row>
    <row r="15" spans="1:4" s="24" customFormat="1" ht="15.95" customHeight="1" x14ac:dyDescent="0.25">
      <c r="A15" s="89" t="s">
        <v>259</v>
      </c>
      <c r="B15" s="32" t="s">
        <v>335</v>
      </c>
      <c r="C15" s="33">
        <f>SUM(C9:C14)</f>
        <v>149079974</v>
      </c>
      <c r="D15" s="90">
        <f t="shared" ref="D15" si="0">SUM(D9:D14)</f>
        <v>177031510</v>
      </c>
    </row>
    <row r="16" spans="1:4" s="24" customFormat="1" ht="15.95" customHeight="1" x14ac:dyDescent="0.25">
      <c r="A16" s="87" t="s">
        <v>260</v>
      </c>
      <c r="B16" s="30" t="s">
        <v>336</v>
      </c>
      <c r="C16" s="31">
        <v>0</v>
      </c>
      <c r="D16" s="88"/>
    </row>
    <row r="17" spans="1:4" s="24" customFormat="1" ht="30" x14ac:dyDescent="0.25">
      <c r="A17" s="87" t="s">
        <v>261</v>
      </c>
      <c r="B17" s="30" t="s">
        <v>337</v>
      </c>
      <c r="C17" s="31">
        <v>0</v>
      </c>
      <c r="D17" s="88"/>
    </row>
    <row r="18" spans="1:4" s="24" customFormat="1" ht="30" x14ac:dyDescent="0.25">
      <c r="A18" s="87" t="s">
        <v>262</v>
      </c>
      <c r="B18" s="30" t="s">
        <v>338</v>
      </c>
      <c r="C18" s="31">
        <v>0</v>
      </c>
      <c r="D18" s="88"/>
    </row>
    <row r="19" spans="1:4" s="24" customFormat="1" ht="30" x14ac:dyDescent="0.25">
      <c r="A19" s="87" t="s">
        <v>263</v>
      </c>
      <c r="B19" s="30" t="s">
        <v>339</v>
      </c>
      <c r="C19" s="31">
        <v>0</v>
      </c>
      <c r="D19" s="88"/>
    </row>
    <row r="20" spans="1:4" s="24" customFormat="1" ht="15.95" customHeight="1" thickBot="1" x14ac:dyDescent="0.3">
      <c r="A20" s="101" t="s">
        <v>264</v>
      </c>
      <c r="B20" s="34" t="s">
        <v>340</v>
      </c>
      <c r="C20" s="35">
        <v>5423000</v>
      </c>
      <c r="D20" s="102">
        <v>12997166</v>
      </c>
    </row>
    <row r="21" spans="1:4" s="24" customFormat="1" ht="15.95" customHeight="1" thickBot="1" x14ac:dyDescent="0.3">
      <c r="A21" s="95" t="s">
        <v>32</v>
      </c>
      <c r="B21" s="96" t="s">
        <v>11</v>
      </c>
      <c r="C21" s="97">
        <f>SUM(C15:C20)</f>
        <v>154502974</v>
      </c>
      <c r="D21" s="98">
        <f t="shared" ref="D21" si="1">SUM(D15:D20)</f>
        <v>190028676</v>
      </c>
    </row>
    <row r="22" spans="1:4" s="24" customFormat="1" ht="15" x14ac:dyDescent="0.25">
      <c r="A22" s="99" t="s">
        <v>290</v>
      </c>
      <c r="B22" s="36" t="s">
        <v>367</v>
      </c>
      <c r="C22" s="37">
        <v>17915627</v>
      </c>
      <c r="D22" s="100">
        <v>0</v>
      </c>
    </row>
    <row r="23" spans="1:4" s="24" customFormat="1" ht="30" x14ac:dyDescent="0.25">
      <c r="A23" s="87" t="s">
        <v>291</v>
      </c>
      <c r="B23" s="30" t="s">
        <v>368</v>
      </c>
      <c r="C23" s="31">
        <v>0</v>
      </c>
      <c r="D23" s="88">
        <v>0</v>
      </c>
    </row>
    <row r="24" spans="1:4" s="24" customFormat="1" ht="30" x14ac:dyDescent="0.25">
      <c r="A24" s="87" t="s">
        <v>292</v>
      </c>
      <c r="B24" s="30" t="s">
        <v>369</v>
      </c>
      <c r="C24" s="31">
        <v>0</v>
      </c>
      <c r="D24" s="88">
        <v>0</v>
      </c>
    </row>
    <row r="25" spans="1:4" s="24" customFormat="1" ht="30" x14ac:dyDescent="0.25">
      <c r="A25" s="87" t="s">
        <v>293</v>
      </c>
      <c r="B25" s="30" t="s">
        <v>370</v>
      </c>
      <c r="C25" s="31">
        <v>0</v>
      </c>
      <c r="D25" s="88">
        <v>0</v>
      </c>
    </row>
    <row r="26" spans="1:4" s="24" customFormat="1" ht="15.95" customHeight="1" thickBot="1" x14ac:dyDescent="0.3">
      <c r="A26" s="101" t="s">
        <v>294</v>
      </c>
      <c r="B26" s="34" t="s">
        <v>371</v>
      </c>
      <c r="C26" s="35">
        <v>0</v>
      </c>
      <c r="D26" s="102">
        <v>3790374</v>
      </c>
    </row>
    <row r="27" spans="1:4" s="24" customFormat="1" ht="15.95" customHeight="1" thickBot="1" x14ac:dyDescent="0.3">
      <c r="A27" s="95" t="s">
        <v>33</v>
      </c>
      <c r="B27" s="96" t="s">
        <v>12</v>
      </c>
      <c r="C27" s="97">
        <f>SUM(C22:C26)</f>
        <v>17915627</v>
      </c>
      <c r="D27" s="98">
        <f t="shared" ref="D27" si="2">SUM(D22:D26)</f>
        <v>3790374</v>
      </c>
    </row>
    <row r="28" spans="1:4" s="24" customFormat="1" ht="15.95" customHeight="1" x14ac:dyDescent="0.25">
      <c r="A28" s="99" t="s">
        <v>265</v>
      </c>
      <c r="B28" s="36" t="s">
        <v>341</v>
      </c>
      <c r="C28" s="37">
        <v>0</v>
      </c>
      <c r="D28" s="100"/>
    </row>
    <row r="29" spans="1:4" s="24" customFormat="1" ht="15.95" customHeight="1" x14ac:dyDescent="0.25">
      <c r="A29" s="87" t="s">
        <v>266</v>
      </c>
      <c r="B29" s="30" t="s">
        <v>342</v>
      </c>
      <c r="C29" s="31">
        <v>0</v>
      </c>
      <c r="D29" s="88"/>
    </row>
    <row r="30" spans="1:4" s="24" customFormat="1" ht="15.95" customHeight="1" x14ac:dyDescent="0.25">
      <c r="A30" s="89" t="s">
        <v>267</v>
      </c>
      <c r="B30" s="32" t="s">
        <v>343</v>
      </c>
      <c r="C30" s="33">
        <f>+C28+C29</f>
        <v>0</v>
      </c>
      <c r="D30" s="90">
        <f t="shared" ref="D30" si="3">+D28+D29</f>
        <v>0</v>
      </c>
    </row>
    <row r="31" spans="1:4" s="24" customFormat="1" ht="15.95" customHeight="1" x14ac:dyDescent="0.25">
      <c r="A31" s="87" t="s">
        <v>268</v>
      </c>
      <c r="B31" s="30" t="s">
        <v>344</v>
      </c>
      <c r="C31" s="31">
        <v>0</v>
      </c>
      <c r="D31" s="88"/>
    </row>
    <row r="32" spans="1:4" s="24" customFormat="1" ht="15.95" customHeight="1" x14ac:dyDescent="0.25">
      <c r="A32" s="87" t="s">
        <v>269</v>
      </c>
      <c r="B32" s="30" t="s">
        <v>345</v>
      </c>
      <c r="C32" s="31">
        <v>0</v>
      </c>
      <c r="D32" s="88"/>
    </row>
    <row r="33" spans="1:4" s="24" customFormat="1" ht="15.95" customHeight="1" x14ac:dyDescent="0.25">
      <c r="A33" s="87" t="s">
        <v>270</v>
      </c>
      <c r="B33" s="30" t="s">
        <v>346</v>
      </c>
      <c r="C33" s="31">
        <v>28614000</v>
      </c>
      <c r="D33" s="88">
        <v>26086986</v>
      </c>
    </row>
    <row r="34" spans="1:4" s="24" customFormat="1" ht="15.95" customHeight="1" x14ac:dyDescent="0.25">
      <c r="A34" s="87" t="s">
        <v>271</v>
      </c>
      <c r="B34" s="30" t="s">
        <v>347</v>
      </c>
      <c r="C34" s="31">
        <v>51696930</v>
      </c>
      <c r="D34" s="88">
        <v>69300454</v>
      </c>
    </row>
    <row r="35" spans="1:4" s="24" customFormat="1" ht="15.95" customHeight="1" x14ac:dyDescent="0.25">
      <c r="A35" s="87" t="s">
        <v>272</v>
      </c>
      <c r="B35" s="30" t="s">
        <v>348</v>
      </c>
      <c r="C35" s="31">
        <v>0</v>
      </c>
      <c r="D35" s="88"/>
    </row>
    <row r="36" spans="1:4" s="24" customFormat="1" ht="15.95" customHeight="1" x14ac:dyDescent="0.25">
      <c r="A36" s="87" t="s">
        <v>273</v>
      </c>
      <c r="B36" s="30" t="s">
        <v>349</v>
      </c>
      <c r="C36" s="31">
        <v>0</v>
      </c>
      <c r="D36" s="88"/>
    </row>
    <row r="37" spans="1:4" s="24" customFormat="1" ht="15.95" customHeight="1" x14ac:dyDescent="0.25">
      <c r="A37" s="87" t="s">
        <v>274</v>
      </c>
      <c r="B37" s="30" t="s">
        <v>350</v>
      </c>
      <c r="C37" s="31">
        <v>7638000</v>
      </c>
      <c r="D37" s="88">
        <v>8428284</v>
      </c>
    </row>
    <row r="38" spans="1:4" s="24" customFormat="1" ht="15.95" customHeight="1" x14ac:dyDescent="0.25">
      <c r="A38" s="87" t="s">
        <v>275</v>
      </c>
      <c r="B38" s="30" t="s">
        <v>351</v>
      </c>
      <c r="C38" s="31">
        <v>0</v>
      </c>
      <c r="D38" s="88"/>
    </row>
    <row r="39" spans="1:4" s="24" customFormat="1" ht="15.95" customHeight="1" x14ac:dyDescent="0.25">
      <c r="A39" s="89" t="s">
        <v>276</v>
      </c>
      <c r="B39" s="32" t="s">
        <v>352</v>
      </c>
      <c r="C39" s="33">
        <f>+C34+C35+C36+C37+C38</f>
        <v>59334930</v>
      </c>
      <c r="D39" s="90">
        <f t="shared" ref="D39" si="4">+D34+D35+D36+D37+D38</f>
        <v>77728738</v>
      </c>
    </row>
    <row r="40" spans="1:4" s="24" customFormat="1" ht="15.95" customHeight="1" thickBot="1" x14ac:dyDescent="0.3">
      <c r="A40" s="101" t="s">
        <v>430</v>
      </c>
      <c r="B40" s="34" t="s">
        <v>353</v>
      </c>
      <c r="C40" s="35">
        <v>114996</v>
      </c>
      <c r="D40" s="102">
        <v>283836</v>
      </c>
    </row>
    <row r="41" spans="1:4" s="24" customFormat="1" ht="15.95" customHeight="1" thickBot="1" x14ac:dyDescent="0.3">
      <c r="A41" s="95" t="s">
        <v>34</v>
      </c>
      <c r="B41" s="96" t="s">
        <v>13</v>
      </c>
      <c r="C41" s="97">
        <f>+C40+C39+C33+C32+C31+C30</f>
        <v>88063926</v>
      </c>
      <c r="D41" s="98">
        <f t="shared" ref="D41" si="5">+D40+D39+D33+D32+D31+D30</f>
        <v>104099560</v>
      </c>
    </row>
    <row r="42" spans="1:4" s="24" customFormat="1" ht="15.95" customHeight="1" x14ac:dyDescent="0.25">
      <c r="A42" s="99" t="s">
        <v>277</v>
      </c>
      <c r="B42" s="36" t="s">
        <v>354</v>
      </c>
      <c r="C42" s="37">
        <v>0</v>
      </c>
      <c r="D42" s="100">
        <v>0</v>
      </c>
    </row>
    <row r="43" spans="1:4" s="24" customFormat="1" ht="15.95" customHeight="1" x14ac:dyDescent="0.25">
      <c r="A43" s="87" t="s">
        <v>278</v>
      </c>
      <c r="B43" s="30" t="s">
        <v>355</v>
      </c>
      <c r="C43" s="31">
        <v>9650000</v>
      </c>
      <c r="D43" s="88">
        <v>13713964</v>
      </c>
    </row>
    <row r="44" spans="1:4" s="24" customFormat="1" ht="15.95" customHeight="1" x14ac:dyDescent="0.25">
      <c r="A44" s="87" t="s">
        <v>279</v>
      </c>
      <c r="B44" s="30" t="s">
        <v>356</v>
      </c>
      <c r="C44" s="31">
        <v>500000</v>
      </c>
      <c r="D44" s="88">
        <v>961168</v>
      </c>
    </row>
    <row r="45" spans="1:4" s="24" customFormat="1" ht="15.95" customHeight="1" x14ac:dyDescent="0.25">
      <c r="A45" s="87" t="s">
        <v>280</v>
      </c>
      <c r="B45" s="30" t="s">
        <v>357</v>
      </c>
      <c r="C45" s="31">
        <v>19762621</v>
      </c>
      <c r="D45" s="88">
        <v>23596402</v>
      </c>
    </row>
    <row r="46" spans="1:4" s="24" customFormat="1" ht="15.95" customHeight="1" x14ac:dyDescent="0.25">
      <c r="A46" s="87" t="s">
        <v>281</v>
      </c>
      <c r="B46" s="30" t="s">
        <v>358</v>
      </c>
      <c r="C46" s="31">
        <v>0</v>
      </c>
      <c r="D46" s="88"/>
    </row>
    <row r="47" spans="1:4" s="24" customFormat="1" ht="15.95" customHeight="1" x14ac:dyDescent="0.25">
      <c r="A47" s="87" t="s">
        <v>282</v>
      </c>
      <c r="B47" s="30" t="s">
        <v>359</v>
      </c>
      <c r="C47" s="31">
        <v>24285807</v>
      </c>
      <c r="D47" s="88">
        <v>17711197</v>
      </c>
    </row>
    <row r="48" spans="1:4" s="24" customFormat="1" ht="15.95" customHeight="1" x14ac:dyDescent="0.25">
      <c r="A48" s="87" t="s">
        <v>283</v>
      </c>
      <c r="B48" s="30" t="s">
        <v>360</v>
      </c>
      <c r="C48" s="31">
        <v>11656700</v>
      </c>
      <c r="D48" s="88">
        <v>12676000</v>
      </c>
    </row>
    <row r="49" spans="1:4" s="24" customFormat="1" ht="15.95" customHeight="1" x14ac:dyDescent="0.25">
      <c r="A49" s="87" t="s">
        <v>284</v>
      </c>
      <c r="B49" s="30" t="s">
        <v>361</v>
      </c>
      <c r="C49" s="31">
        <v>400000</v>
      </c>
      <c r="D49" s="88">
        <v>415349</v>
      </c>
    </row>
    <row r="50" spans="1:4" s="24" customFormat="1" ht="15.95" customHeight="1" x14ac:dyDescent="0.25">
      <c r="A50" s="87" t="s">
        <v>285</v>
      </c>
      <c r="B50" s="30" t="s">
        <v>362</v>
      </c>
      <c r="C50" s="31">
        <v>0</v>
      </c>
      <c r="D50" s="88">
        <v>0</v>
      </c>
    </row>
    <row r="51" spans="1:4" s="24" customFormat="1" ht="15.95" customHeight="1" x14ac:dyDescent="0.25">
      <c r="A51" s="87" t="s">
        <v>435</v>
      </c>
      <c r="B51" s="30" t="s">
        <v>363</v>
      </c>
      <c r="C51" s="31">
        <v>0</v>
      </c>
      <c r="D51" s="88">
        <v>0</v>
      </c>
    </row>
    <row r="52" spans="1:4" s="24" customFormat="1" ht="15.95" customHeight="1" thickBot="1" x14ac:dyDescent="0.3">
      <c r="A52" s="101" t="s">
        <v>286</v>
      </c>
      <c r="B52" s="34" t="s">
        <v>434</v>
      </c>
      <c r="C52" s="35">
        <v>0</v>
      </c>
      <c r="D52" s="102">
        <v>1231</v>
      </c>
    </row>
    <row r="53" spans="1:4" s="24" customFormat="1" ht="15.95" customHeight="1" thickBot="1" x14ac:dyDescent="0.3">
      <c r="A53" s="95" t="s">
        <v>35</v>
      </c>
      <c r="B53" s="96" t="s">
        <v>14</v>
      </c>
      <c r="C53" s="97">
        <f>SUM(C42:C52)</f>
        <v>66255128</v>
      </c>
      <c r="D53" s="98">
        <f t="shared" ref="D53" si="6">SUM(D42:D52)</f>
        <v>69075311</v>
      </c>
    </row>
    <row r="54" spans="1:4" s="24" customFormat="1" ht="15.95" customHeight="1" x14ac:dyDescent="0.25">
      <c r="A54" s="99" t="s">
        <v>295</v>
      </c>
      <c r="B54" s="36" t="s">
        <v>372</v>
      </c>
      <c r="C54" s="37">
        <v>0</v>
      </c>
      <c r="D54" s="100"/>
    </row>
    <row r="55" spans="1:4" s="24" customFormat="1" ht="15.95" customHeight="1" x14ac:dyDescent="0.25">
      <c r="A55" s="87" t="s">
        <v>296</v>
      </c>
      <c r="B55" s="30" t="s">
        <v>373</v>
      </c>
      <c r="C55" s="31">
        <v>25031700</v>
      </c>
      <c r="D55" s="88">
        <v>49983582</v>
      </c>
    </row>
    <row r="56" spans="1:4" s="24" customFormat="1" ht="15.95" customHeight="1" x14ac:dyDescent="0.25">
      <c r="A56" s="87" t="s">
        <v>297</v>
      </c>
      <c r="B56" s="30" t="s">
        <v>374</v>
      </c>
      <c r="C56" s="31">
        <v>0</v>
      </c>
      <c r="D56" s="88"/>
    </row>
    <row r="57" spans="1:4" s="24" customFormat="1" ht="15.95" customHeight="1" x14ac:dyDescent="0.25">
      <c r="A57" s="87" t="s">
        <v>298</v>
      </c>
      <c r="B57" s="30" t="s">
        <v>375</v>
      </c>
      <c r="C57" s="31">
        <v>0</v>
      </c>
      <c r="D57" s="88"/>
    </row>
    <row r="58" spans="1:4" s="24" customFormat="1" ht="15.95" customHeight="1" thickBot="1" x14ac:dyDescent="0.3">
      <c r="A58" s="101" t="s">
        <v>299</v>
      </c>
      <c r="B58" s="34" t="s">
        <v>376</v>
      </c>
      <c r="C58" s="35">
        <v>0</v>
      </c>
      <c r="D58" s="102"/>
    </row>
    <row r="59" spans="1:4" s="24" customFormat="1" ht="15.95" customHeight="1" thickBot="1" x14ac:dyDescent="0.3">
      <c r="A59" s="95" t="s">
        <v>36</v>
      </c>
      <c r="B59" s="96" t="s">
        <v>15</v>
      </c>
      <c r="C59" s="97">
        <f>SUM(C54:C58)</f>
        <v>25031700</v>
      </c>
      <c r="D59" s="98">
        <f t="shared" ref="D59" si="7">SUM(D54:D58)</f>
        <v>49983582</v>
      </c>
    </row>
    <row r="60" spans="1:4" s="24" customFormat="1" ht="30" x14ac:dyDescent="0.25">
      <c r="A60" s="99" t="s">
        <v>287</v>
      </c>
      <c r="B60" s="36" t="s">
        <v>364</v>
      </c>
      <c r="C60" s="37">
        <v>0</v>
      </c>
      <c r="D60" s="100"/>
    </row>
    <row r="61" spans="1:4" s="24" customFormat="1" ht="30" x14ac:dyDescent="0.25">
      <c r="A61" s="87" t="s">
        <v>288</v>
      </c>
      <c r="B61" s="30" t="s">
        <v>365</v>
      </c>
      <c r="C61" s="31">
        <v>0</v>
      </c>
      <c r="D61" s="88"/>
    </row>
    <row r="62" spans="1:4" s="24" customFormat="1" ht="15.95" customHeight="1" x14ac:dyDescent="0.25">
      <c r="A62" s="87" t="s">
        <v>289</v>
      </c>
      <c r="B62" s="30" t="s">
        <v>366</v>
      </c>
      <c r="C62" s="31">
        <v>0</v>
      </c>
      <c r="D62" s="88"/>
    </row>
    <row r="63" spans="1:4" s="24" customFormat="1" ht="30" x14ac:dyDescent="0.25">
      <c r="A63" s="87" t="s">
        <v>288</v>
      </c>
      <c r="B63" s="30" t="s">
        <v>436</v>
      </c>
      <c r="C63" s="31">
        <v>0</v>
      </c>
      <c r="D63" s="88">
        <v>1100000</v>
      </c>
    </row>
    <row r="64" spans="1:4" s="24" customFormat="1" ht="15.75" thickBot="1" x14ac:dyDescent="0.3">
      <c r="A64" s="101" t="s">
        <v>289</v>
      </c>
      <c r="B64" s="34" t="s">
        <v>437</v>
      </c>
      <c r="C64" s="35">
        <v>0</v>
      </c>
      <c r="D64" s="102">
        <v>150000</v>
      </c>
    </row>
    <row r="65" spans="1:4" s="24" customFormat="1" ht="15.95" customHeight="1" thickBot="1" x14ac:dyDescent="0.3">
      <c r="A65" s="95" t="s">
        <v>37</v>
      </c>
      <c r="B65" s="96" t="s">
        <v>16</v>
      </c>
      <c r="C65" s="97">
        <f>SUM(C60:C64)</f>
        <v>0</v>
      </c>
      <c r="D65" s="98">
        <f t="shared" ref="D65" si="8">SUM(D60:D64)</f>
        <v>1250000</v>
      </c>
    </row>
    <row r="66" spans="1:4" s="24" customFormat="1" ht="30" x14ac:dyDescent="0.25">
      <c r="A66" s="99" t="s">
        <v>300</v>
      </c>
      <c r="B66" s="36" t="s">
        <v>377</v>
      </c>
      <c r="C66" s="37"/>
      <c r="D66" s="100"/>
    </row>
    <row r="67" spans="1:4" s="24" customFormat="1" ht="30" x14ac:dyDescent="0.25">
      <c r="A67" s="87" t="s">
        <v>292</v>
      </c>
      <c r="B67" s="30" t="s">
        <v>378</v>
      </c>
      <c r="C67" s="31"/>
      <c r="D67" s="88"/>
    </row>
    <row r="68" spans="1:4" s="24" customFormat="1" ht="15.95" customHeight="1" x14ac:dyDescent="0.25">
      <c r="A68" s="87" t="s">
        <v>302</v>
      </c>
      <c r="B68" s="30" t="s">
        <v>379</v>
      </c>
      <c r="C68" s="31"/>
      <c r="D68" s="88"/>
    </row>
    <row r="69" spans="1:4" s="24" customFormat="1" ht="30" x14ac:dyDescent="0.25">
      <c r="A69" s="87" t="s">
        <v>301</v>
      </c>
      <c r="B69" s="30" t="s">
        <v>431</v>
      </c>
      <c r="C69" s="31">
        <v>10100000</v>
      </c>
      <c r="D69" s="88">
        <v>0</v>
      </c>
    </row>
    <row r="70" spans="1:4" s="24" customFormat="1" ht="15.95" customHeight="1" thickBot="1" x14ac:dyDescent="0.3">
      <c r="A70" s="101" t="s">
        <v>433</v>
      </c>
      <c r="B70" s="34" t="s">
        <v>432</v>
      </c>
      <c r="C70" s="35">
        <v>0</v>
      </c>
      <c r="D70" s="102">
        <v>0</v>
      </c>
    </row>
    <row r="71" spans="1:4" s="24" customFormat="1" ht="15.95" customHeight="1" thickBot="1" x14ac:dyDescent="0.3">
      <c r="A71" s="95" t="s">
        <v>303</v>
      </c>
      <c r="B71" s="96" t="s">
        <v>17</v>
      </c>
      <c r="C71" s="97">
        <f>SUM(C66:C70)</f>
        <v>10100000</v>
      </c>
      <c r="D71" s="98">
        <f t="shared" ref="D71" si="9">SUM(D66:D70)</f>
        <v>0</v>
      </c>
    </row>
    <row r="72" spans="1:4" s="24" customFormat="1" ht="15.95" customHeight="1" thickBot="1" x14ac:dyDescent="0.3">
      <c r="A72" s="95" t="s">
        <v>39</v>
      </c>
      <c r="B72" s="96" t="s">
        <v>18</v>
      </c>
      <c r="C72" s="97">
        <f>+C71+C65+C59+C53+C41+C27+C21</f>
        <v>361869355</v>
      </c>
      <c r="D72" s="98">
        <f t="shared" ref="D72" si="10">+D71+D65+D59+D53+D41+D27+D21</f>
        <v>418227503</v>
      </c>
    </row>
    <row r="73" spans="1:4" s="24" customFormat="1" ht="15.95" customHeight="1" x14ac:dyDescent="0.25">
      <c r="A73" s="99" t="s">
        <v>304</v>
      </c>
      <c r="B73" s="36" t="s">
        <v>380</v>
      </c>
      <c r="C73" s="37"/>
      <c r="D73" s="100"/>
    </row>
    <row r="74" spans="1:4" s="24" customFormat="1" ht="15.95" customHeight="1" x14ac:dyDescent="0.25">
      <c r="A74" s="87" t="s">
        <v>305</v>
      </c>
      <c r="B74" s="30" t="s">
        <v>381</v>
      </c>
      <c r="C74" s="31"/>
      <c r="D74" s="88"/>
    </row>
    <row r="75" spans="1:4" s="24" customFormat="1" ht="15.95" customHeight="1" x14ac:dyDescent="0.25">
      <c r="A75" s="87" t="s">
        <v>306</v>
      </c>
      <c r="B75" s="30" t="s">
        <v>382</v>
      </c>
      <c r="C75" s="31"/>
      <c r="D75" s="88"/>
    </row>
    <row r="76" spans="1:4" s="24" customFormat="1" ht="15.95" customHeight="1" x14ac:dyDescent="0.25">
      <c r="A76" s="89" t="s">
        <v>307</v>
      </c>
      <c r="B76" s="32" t="s">
        <v>383</v>
      </c>
      <c r="C76" s="33">
        <f>+C73+C74+C75</f>
        <v>0</v>
      </c>
      <c r="D76" s="90">
        <f t="shared" ref="D76" si="11">+D73+D74+D75</f>
        <v>0</v>
      </c>
    </row>
    <row r="77" spans="1:4" s="24" customFormat="1" ht="15.95" customHeight="1" x14ac:dyDescent="0.25">
      <c r="A77" s="87" t="s">
        <v>308</v>
      </c>
      <c r="B77" s="30" t="s">
        <v>384</v>
      </c>
      <c r="C77" s="31"/>
      <c r="D77" s="88"/>
    </row>
    <row r="78" spans="1:4" s="24" customFormat="1" ht="15.95" customHeight="1" x14ac:dyDescent="0.25">
      <c r="A78" s="87" t="s">
        <v>309</v>
      </c>
      <c r="B78" s="30" t="s">
        <v>385</v>
      </c>
      <c r="C78" s="31"/>
      <c r="D78" s="88"/>
    </row>
    <row r="79" spans="1:4" s="24" customFormat="1" ht="15.95" customHeight="1" x14ac:dyDescent="0.25">
      <c r="A79" s="87" t="s">
        <v>310</v>
      </c>
      <c r="B79" s="30" t="s">
        <v>386</v>
      </c>
      <c r="C79" s="31"/>
      <c r="D79" s="88"/>
    </row>
    <row r="80" spans="1:4" s="24" customFormat="1" ht="15.95" customHeight="1" x14ac:dyDescent="0.25">
      <c r="A80" s="87" t="s">
        <v>311</v>
      </c>
      <c r="B80" s="30" t="s">
        <v>387</v>
      </c>
      <c r="C80" s="31"/>
      <c r="D80" s="88"/>
    </row>
    <row r="81" spans="1:4" s="24" customFormat="1" ht="15.95" customHeight="1" x14ac:dyDescent="0.25">
      <c r="A81" s="89" t="s">
        <v>312</v>
      </c>
      <c r="B81" s="32" t="s">
        <v>388</v>
      </c>
      <c r="C81" s="33">
        <f>+C77+C78+C79+C80</f>
        <v>0</v>
      </c>
      <c r="D81" s="90">
        <f t="shared" ref="D81" si="12">+D77+D78+D79+D80</f>
        <v>0</v>
      </c>
    </row>
    <row r="82" spans="1:4" s="24" customFormat="1" ht="15.95" customHeight="1" x14ac:dyDescent="0.25">
      <c r="A82" s="87" t="s">
        <v>313</v>
      </c>
      <c r="B82" s="30" t="s">
        <v>389</v>
      </c>
      <c r="C82" s="31"/>
      <c r="D82" s="88"/>
    </row>
    <row r="83" spans="1:4" s="24" customFormat="1" ht="30" x14ac:dyDescent="0.25">
      <c r="A83" s="87" t="s">
        <v>314</v>
      </c>
      <c r="B83" s="30" t="s">
        <v>389</v>
      </c>
      <c r="C83" s="31">
        <v>250981465</v>
      </c>
      <c r="D83" s="88">
        <v>333306558</v>
      </c>
    </row>
    <row r="84" spans="1:4" s="24" customFormat="1" ht="15.95" customHeight="1" x14ac:dyDescent="0.25">
      <c r="A84" s="87" t="s">
        <v>315</v>
      </c>
      <c r="B84" s="30" t="s">
        <v>390</v>
      </c>
      <c r="C84" s="31"/>
      <c r="D84" s="88"/>
    </row>
    <row r="85" spans="1:4" s="24" customFormat="1" ht="15.95" customHeight="1" x14ac:dyDescent="0.25">
      <c r="A85" s="87" t="s">
        <v>316</v>
      </c>
      <c r="B85" s="30" t="s">
        <v>390</v>
      </c>
      <c r="C85" s="31"/>
      <c r="D85" s="88"/>
    </row>
    <row r="86" spans="1:4" s="24" customFormat="1" ht="15.95" customHeight="1" x14ac:dyDescent="0.25">
      <c r="A86" s="89" t="s">
        <v>317</v>
      </c>
      <c r="B86" s="32" t="s">
        <v>391</v>
      </c>
      <c r="C86" s="33">
        <f>+C82+C83+C84+C85</f>
        <v>250981465</v>
      </c>
      <c r="D86" s="90">
        <f t="shared" ref="D86" si="13">+D82+D83+D84+D85</f>
        <v>333306558</v>
      </c>
    </row>
    <row r="87" spans="1:4" s="24" customFormat="1" ht="15.95" customHeight="1" x14ac:dyDescent="0.25">
      <c r="A87" s="87" t="s">
        <v>318</v>
      </c>
      <c r="B87" s="30" t="s">
        <v>392</v>
      </c>
      <c r="C87" s="31">
        <v>5272820</v>
      </c>
      <c r="D87" s="88">
        <v>6257665</v>
      </c>
    </row>
    <row r="88" spans="1:4" s="24" customFormat="1" ht="15.95" customHeight="1" x14ac:dyDescent="0.25">
      <c r="A88" s="87" t="s">
        <v>319</v>
      </c>
      <c r="B88" s="30" t="s">
        <v>393</v>
      </c>
      <c r="C88" s="31"/>
      <c r="D88" s="88"/>
    </row>
    <row r="89" spans="1:4" s="24" customFormat="1" ht="15.95" customHeight="1" x14ac:dyDescent="0.25">
      <c r="A89" s="87" t="s">
        <v>199</v>
      </c>
      <c r="B89" s="30" t="s">
        <v>394</v>
      </c>
      <c r="C89" s="31"/>
      <c r="D89" s="88"/>
    </row>
    <row r="90" spans="1:4" s="24" customFormat="1" ht="15.95" customHeight="1" x14ac:dyDescent="0.25">
      <c r="A90" s="87" t="s">
        <v>320</v>
      </c>
      <c r="B90" s="30" t="s">
        <v>395</v>
      </c>
      <c r="C90" s="31"/>
      <c r="D90" s="88"/>
    </row>
    <row r="91" spans="1:4" s="24" customFormat="1" ht="15.95" customHeight="1" x14ac:dyDescent="0.25">
      <c r="A91" s="87" t="s">
        <v>321</v>
      </c>
      <c r="B91" s="30" t="s">
        <v>396</v>
      </c>
      <c r="C91" s="31"/>
      <c r="D91" s="88"/>
    </row>
    <row r="92" spans="1:4" s="24" customFormat="1" ht="15.95" customHeight="1" x14ac:dyDescent="0.25">
      <c r="A92" s="89" t="s">
        <v>322</v>
      </c>
      <c r="B92" s="32" t="s">
        <v>397</v>
      </c>
      <c r="C92" s="33">
        <f>+C91+C90+C89+C88+C87+C86+C81+C76</f>
        <v>256254285</v>
      </c>
      <c r="D92" s="90">
        <f t="shared" ref="D92" si="14">+D91+D90+D89+D88+D87+D86+D81+D76</f>
        <v>339564223</v>
      </c>
    </row>
    <row r="93" spans="1:4" s="24" customFormat="1" ht="15.95" customHeight="1" x14ac:dyDescent="0.25">
      <c r="A93" s="87" t="s">
        <v>323</v>
      </c>
      <c r="B93" s="30" t="s">
        <v>398</v>
      </c>
      <c r="C93" s="31"/>
      <c r="D93" s="88"/>
    </row>
    <row r="94" spans="1:4" s="24" customFormat="1" ht="15.95" customHeight="1" x14ac:dyDescent="0.25">
      <c r="A94" s="87" t="s">
        <v>324</v>
      </c>
      <c r="B94" s="30" t="s">
        <v>399</v>
      </c>
      <c r="C94" s="31"/>
      <c r="D94" s="88"/>
    </row>
    <row r="95" spans="1:4" s="24" customFormat="1" ht="15.95" customHeight="1" x14ac:dyDescent="0.25">
      <c r="A95" s="87" t="s">
        <v>325</v>
      </c>
      <c r="B95" s="30" t="s">
        <v>400</v>
      </c>
      <c r="C95" s="31"/>
      <c r="D95" s="88"/>
    </row>
    <row r="96" spans="1:4" s="24" customFormat="1" ht="15.95" customHeight="1" x14ac:dyDescent="0.25">
      <c r="A96" s="87" t="s">
        <v>326</v>
      </c>
      <c r="B96" s="30" t="s">
        <v>401</v>
      </c>
      <c r="C96" s="31"/>
      <c r="D96" s="88"/>
    </row>
    <row r="97" spans="1:4" s="24" customFormat="1" ht="15.95" customHeight="1" x14ac:dyDescent="0.25">
      <c r="A97" s="89" t="s">
        <v>327</v>
      </c>
      <c r="B97" s="32" t="s">
        <v>402</v>
      </c>
      <c r="C97" s="33">
        <f>+C93+C94+C95+C96</f>
        <v>0</v>
      </c>
      <c r="D97" s="90">
        <f t="shared" ref="D97" si="15">+D93+D94+D95+D96</f>
        <v>0</v>
      </c>
    </row>
    <row r="98" spans="1:4" s="24" customFormat="1" ht="15.95" customHeight="1" thickBot="1" x14ac:dyDescent="0.3">
      <c r="A98" s="101" t="s">
        <v>328</v>
      </c>
      <c r="B98" s="34" t="s">
        <v>403</v>
      </c>
      <c r="C98" s="35"/>
      <c r="D98" s="102"/>
    </row>
    <row r="99" spans="1:4" s="24" customFormat="1" ht="15.75" thickBot="1" x14ac:dyDescent="0.3">
      <c r="A99" s="95" t="s">
        <v>40</v>
      </c>
      <c r="B99" s="96" t="s">
        <v>19</v>
      </c>
      <c r="C99" s="97">
        <f>+C98+C97+C92</f>
        <v>256254285</v>
      </c>
      <c r="D99" s="98">
        <f t="shared" ref="D99" si="16">+D98+D97+D92</f>
        <v>339564223</v>
      </c>
    </row>
    <row r="100" spans="1:4" ht="33.75" customHeight="1" thickBot="1" x14ac:dyDescent="0.3">
      <c r="A100" s="111" t="s">
        <v>20</v>
      </c>
      <c r="B100" s="72" t="s">
        <v>404</v>
      </c>
      <c r="C100" s="47">
        <f>+C99+C72</f>
        <v>618123640</v>
      </c>
      <c r="D100" s="112">
        <f t="shared" ref="D100" si="17">+D99+D72</f>
        <v>757791726</v>
      </c>
    </row>
    <row r="101" spans="1:4" ht="18" customHeight="1" x14ac:dyDescent="0.25"/>
    <row r="102" spans="1:4" ht="18" customHeight="1" x14ac:dyDescent="0.25"/>
    <row r="103" spans="1:4" ht="18" customHeight="1" x14ac:dyDescent="0.25"/>
    <row r="104" spans="1:4" ht="18" customHeight="1" x14ac:dyDescent="0.25"/>
    <row r="105" spans="1:4" ht="18" customHeight="1" x14ac:dyDescent="0.25"/>
    <row r="106" spans="1:4" ht="18" customHeight="1" x14ac:dyDescent="0.25"/>
    <row r="107" spans="1:4" ht="18" customHeight="1" x14ac:dyDescent="0.25"/>
    <row r="108" spans="1:4" ht="18" customHeight="1" x14ac:dyDescent="0.25"/>
    <row r="109" spans="1:4" ht="18" customHeight="1" x14ac:dyDescent="0.25"/>
    <row r="110" spans="1:4" ht="18" customHeight="1" x14ac:dyDescent="0.25"/>
    <row r="111" spans="1:4" ht="18" customHeight="1" x14ac:dyDescent="0.25"/>
    <row r="112" spans="1:4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</sheetData>
  <mergeCells count="4">
    <mergeCell ref="A1:B1"/>
    <mergeCell ref="A3:D3"/>
    <mergeCell ref="A5:D5"/>
    <mergeCell ref="C7:D7"/>
  </mergeCells>
  <pageMargins left="0.51181102362204722" right="0.51181102362204722" top="0.74803149606299213" bottom="0.35433070866141736" header="0.31496062992125984" footer="0.31496062992125984"/>
  <pageSetup paperSize="9" scale="83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58"/>
  <sheetViews>
    <sheetView zoomScaleNormal="100" workbookViewId="0">
      <selection activeCell="D1" sqref="D1"/>
    </sheetView>
  </sheetViews>
  <sheetFormatPr defaultColWidth="7.85546875" defaultRowHeight="15.95" customHeight="1" x14ac:dyDescent="0.25"/>
  <cols>
    <col min="1" max="1" width="3.42578125" style="127" customWidth="1"/>
    <col min="2" max="2" width="3.42578125" style="129" customWidth="1"/>
    <col min="3" max="4" width="3.5703125" style="127" customWidth="1"/>
    <col min="5" max="5" width="63.140625" style="127" customWidth="1"/>
    <col min="6" max="6" width="15.28515625" style="146" bestFit="1" customWidth="1"/>
    <col min="7" max="7" width="15.140625" style="127" bestFit="1" customWidth="1"/>
    <col min="8" max="222" width="7.85546875" style="127"/>
    <col min="223" max="224" width="3.42578125" style="127" customWidth="1"/>
    <col min="225" max="226" width="3.5703125" style="127" customWidth="1"/>
    <col min="227" max="227" width="63.140625" style="127" customWidth="1"/>
    <col min="228" max="228" width="15.28515625" style="127" bestFit="1" customWidth="1"/>
    <col min="229" max="230" width="7.85546875" style="127"/>
    <col min="231" max="231" width="10.140625" style="127" bestFit="1" customWidth="1"/>
    <col min="232" max="478" width="7.85546875" style="127"/>
    <col min="479" max="480" width="3.42578125" style="127" customWidth="1"/>
    <col min="481" max="482" width="3.5703125" style="127" customWidth="1"/>
    <col min="483" max="483" width="63.140625" style="127" customWidth="1"/>
    <col min="484" max="484" width="15.28515625" style="127" bestFit="1" customWidth="1"/>
    <col min="485" max="486" width="7.85546875" style="127"/>
    <col min="487" max="487" width="10.140625" style="127" bestFit="1" customWidth="1"/>
    <col min="488" max="734" width="7.85546875" style="127"/>
    <col min="735" max="736" width="3.42578125" style="127" customWidth="1"/>
    <col min="737" max="738" width="3.5703125" style="127" customWidth="1"/>
    <col min="739" max="739" width="63.140625" style="127" customWidth="1"/>
    <col min="740" max="740" width="15.28515625" style="127" bestFit="1" customWidth="1"/>
    <col min="741" max="742" width="7.85546875" style="127"/>
    <col min="743" max="743" width="10.140625" style="127" bestFit="1" customWidth="1"/>
    <col min="744" max="990" width="7.85546875" style="127"/>
    <col min="991" max="992" width="3.42578125" style="127" customWidth="1"/>
    <col min="993" max="994" width="3.5703125" style="127" customWidth="1"/>
    <col min="995" max="995" width="63.140625" style="127" customWidth="1"/>
    <col min="996" max="996" width="15.28515625" style="127" bestFit="1" customWidth="1"/>
    <col min="997" max="998" width="7.85546875" style="127"/>
    <col min="999" max="999" width="10.140625" style="127" bestFit="1" customWidth="1"/>
    <col min="1000" max="1246" width="7.85546875" style="127"/>
    <col min="1247" max="1248" width="3.42578125" style="127" customWidth="1"/>
    <col min="1249" max="1250" width="3.5703125" style="127" customWidth="1"/>
    <col min="1251" max="1251" width="63.140625" style="127" customWidth="1"/>
    <col min="1252" max="1252" width="15.28515625" style="127" bestFit="1" customWidth="1"/>
    <col min="1253" max="1254" width="7.85546875" style="127"/>
    <col min="1255" max="1255" width="10.140625" style="127" bestFit="1" customWidth="1"/>
    <col min="1256" max="1502" width="7.85546875" style="127"/>
    <col min="1503" max="1504" width="3.42578125" style="127" customWidth="1"/>
    <col min="1505" max="1506" width="3.5703125" style="127" customWidth="1"/>
    <col min="1507" max="1507" width="63.140625" style="127" customWidth="1"/>
    <col min="1508" max="1508" width="15.28515625" style="127" bestFit="1" customWidth="1"/>
    <col min="1509" max="1510" width="7.85546875" style="127"/>
    <col min="1511" max="1511" width="10.140625" style="127" bestFit="1" customWidth="1"/>
    <col min="1512" max="1758" width="7.85546875" style="127"/>
    <col min="1759" max="1760" width="3.42578125" style="127" customWidth="1"/>
    <col min="1761" max="1762" width="3.5703125" style="127" customWidth="1"/>
    <col min="1763" max="1763" width="63.140625" style="127" customWidth="1"/>
    <col min="1764" max="1764" width="15.28515625" style="127" bestFit="1" customWidth="1"/>
    <col min="1765" max="1766" width="7.85546875" style="127"/>
    <col min="1767" max="1767" width="10.140625" style="127" bestFit="1" customWidth="1"/>
    <col min="1768" max="2014" width="7.85546875" style="127"/>
    <col min="2015" max="2016" width="3.42578125" style="127" customWidth="1"/>
    <col min="2017" max="2018" width="3.5703125" style="127" customWidth="1"/>
    <col min="2019" max="2019" width="63.140625" style="127" customWidth="1"/>
    <col min="2020" max="2020" width="15.28515625" style="127" bestFit="1" customWidth="1"/>
    <col min="2021" max="2022" width="7.85546875" style="127"/>
    <col min="2023" max="2023" width="10.140625" style="127" bestFit="1" customWidth="1"/>
    <col min="2024" max="2270" width="7.85546875" style="127"/>
    <col min="2271" max="2272" width="3.42578125" style="127" customWidth="1"/>
    <col min="2273" max="2274" width="3.5703125" style="127" customWidth="1"/>
    <col min="2275" max="2275" width="63.140625" style="127" customWidth="1"/>
    <col min="2276" max="2276" width="15.28515625" style="127" bestFit="1" customWidth="1"/>
    <col min="2277" max="2278" width="7.85546875" style="127"/>
    <col min="2279" max="2279" width="10.140625" style="127" bestFit="1" customWidth="1"/>
    <col min="2280" max="2526" width="7.85546875" style="127"/>
    <col min="2527" max="2528" width="3.42578125" style="127" customWidth="1"/>
    <col min="2529" max="2530" width="3.5703125" style="127" customWidth="1"/>
    <col min="2531" max="2531" width="63.140625" style="127" customWidth="1"/>
    <col min="2532" max="2532" width="15.28515625" style="127" bestFit="1" customWidth="1"/>
    <col min="2533" max="2534" width="7.85546875" style="127"/>
    <col min="2535" max="2535" width="10.140625" style="127" bestFit="1" customWidth="1"/>
    <col min="2536" max="2782" width="7.85546875" style="127"/>
    <col min="2783" max="2784" width="3.42578125" style="127" customWidth="1"/>
    <col min="2785" max="2786" width="3.5703125" style="127" customWidth="1"/>
    <col min="2787" max="2787" width="63.140625" style="127" customWidth="1"/>
    <col min="2788" max="2788" width="15.28515625" style="127" bestFit="1" customWidth="1"/>
    <col min="2789" max="2790" width="7.85546875" style="127"/>
    <col min="2791" max="2791" width="10.140625" style="127" bestFit="1" customWidth="1"/>
    <col min="2792" max="3038" width="7.85546875" style="127"/>
    <col min="3039" max="3040" width="3.42578125" style="127" customWidth="1"/>
    <col min="3041" max="3042" width="3.5703125" style="127" customWidth="1"/>
    <col min="3043" max="3043" width="63.140625" style="127" customWidth="1"/>
    <col min="3044" max="3044" width="15.28515625" style="127" bestFit="1" customWidth="1"/>
    <col min="3045" max="3046" width="7.85546875" style="127"/>
    <col min="3047" max="3047" width="10.140625" style="127" bestFit="1" customWidth="1"/>
    <col min="3048" max="3294" width="7.85546875" style="127"/>
    <col min="3295" max="3296" width="3.42578125" style="127" customWidth="1"/>
    <col min="3297" max="3298" width="3.5703125" style="127" customWidth="1"/>
    <col min="3299" max="3299" width="63.140625" style="127" customWidth="1"/>
    <col min="3300" max="3300" width="15.28515625" style="127" bestFit="1" customWidth="1"/>
    <col min="3301" max="3302" width="7.85546875" style="127"/>
    <col min="3303" max="3303" width="10.140625" style="127" bestFit="1" customWidth="1"/>
    <col min="3304" max="3550" width="7.85546875" style="127"/>
    <col min="3551" max="3552" width="3.42578125" style="127" customWidth="1"/>
    <col min="3553" max="3554" width="3.5703125" style="127" customWidth="1"/>
    <col min="3555" max="3555" width="63.140625" style="127" customWidth="1"/>
    <col min="3556" max="3556" width="15.28515625" style="127" bestFit="1" customWidth="1"/>
    <col min="3557" max="3558" width="7.85546875" style="127"/>
    <col min="3559" max="3559" width="10.140625" style="127" bestFit="1" customWidth="1"/>
    <col min="3560" max="3806" width="7.85546875" style="127"/>
    <col min="3807" max="3808" width="3.42578125" style="127" customWidth="1"/>
    <col min="3809" max="3810" width="3.5703125" style="127" customWidth="1"/>
    <col min="3811" max="3811" width="63.140625" style="127" customWidth="1"/>
    <col min="3812" max="3812" width="15.28515625" style="127" bestFit="1" customWidth="1"/>
    <col min="3813" max="3814" width="7.85546875" style="127"/>
    <col min="3815" max="3815" width="10.140625" style="127" bestFit="1" customWidth="1"/>
    <col min="3816" max="4062" width="7.85546875" style="127"/>
    <col min="4063" max="4064" width="3.42578125" style="127" customWidth="1"/>
    <col min="4065" max="4066" width="3.5703125" style="127" customWidth="1"/>
    <col min="4067" max="4067" width="63.140625" style="127" customWidth="1"/>
    <col min="4068" max="4068" width="15.28515625" style="127" bestFit="1" customWidth="1"/>
    <col min="4069" max="4070" width="7.85546875" style="127"/>
    <col min="4071" max="4071" width="10.140625" style="127" bestFit="1" customWidth="1"/>
    <col min="4072" max="4318" width="7.85546875" style="127"/>
    <col min="4319" max="4320" width="3.42578125" style="127" customWidth="1"/>
    <col min="4321" max="4322" width="3.5703125" style="127" customWidth="1"/>
    <col min="4323" max="4323" width="63.140625" style="127" customWidth="1"/>
    <col min="4324" max="4324" width="15.28515625" style="127" bestFit="1" customWidth="1"/>
    <col min="4325" max="4326" width="7.85546875" style="127"/>
    <col min="4327" max="4327" width="10.140625" style="127" bestFit="1" customWidth="1"/>
    <col min="4328" max="4574" width="7.85546875" style="127"/>
    <col min="4575" max="4576" width="3.42578125" style="127" customWidth="1"/>
    <col min="4577" max="4578" width="3.5703125" style="127" customWidth="1"/>
    <col min="4579" max="4579" width="63.140625" style="127" customWidth="1"/>
    <col min="4580" max="4580" width="15.28515625" style="127" bestFit="1" customWidth="1"/>
    <col min="4581" max="4582" width="7.85546875" style="127"/>
    <col min="4583" max="4583" width="10.140625" style="127" bestFit="1" customWidth="1"/>
    <col min="4584" max="4830" width="7.85546875" style="127"/>
    <col min="4831" max="4832" width="3.42578125" style="127" customWidth="1"/>
    <col min="4833" max="4834" width="3.5703125" style="127" customWidth="1"/>
    <col min="4835" max="4835" width="63.140625" style="127" customWidth="1"/>
    <col min="4836" max="4836" width="15.28515625" style="127" bestFit="1" customWidth="1"/>
    <col min="4837" max="4838" width="7.85546875" style="127"/>
    <col min="4839" max="4839" width="10.140625" style="127" bestFit="1" customWidth="1"/>
    <col min="4840" max="5086" width="7.85546875" style="127"/>
    <col min="5087" max="5088" width="3.42578125" style="127" customWidth="1"/>
    <col min="5089" max="5090" width="3.5703125" style="127" customWidth="1"/>
    <col min="5091" max="5091" width="63.140625" style="127" customWidth="1"/>
    <col min="5092" max="5092" width="15.28515625" style="127" bestFit="1" customWidth="1"/>
    <col min="5093" max="5094" width="7.85546875" style="127"/>
    <col min="5095" max="5095" width="10.140625" style="127" bestFit="1" customWidth="1"/>
    <col min="5096" max="5342" width="7.85546875" style="127"/>
    <col min="5343" max="5344" width="3.42578125" style="127" customWidth="1"/>
    <col min="5345" max="5346" width="3.5703125" style="127" customWidth="1"/>
    <col min="5347" max="5347" width="63.140625" style="127" customWidth="1"/>
    <col min="5348" max="5348" width="15.28515625" style="127" bestFit="1" customWidth="1"/>
    <col min="5349" max="5350" width="7.85546875" style="127"/>
    <col min="5351" max="5351" width="10.140625" style="127" bestFit="1" customWidth="1"/>
    <col min="5352" max="5598" width="7.85546875" style="127"/>
    <col min="5599" max="5600" width="3.42578125" style="127" customWidth="1"/>
    <col min="5601" max="5602" width="3.5703125" style="127" customWidth="1"/>
    <col min="5603" max="5603" width="63.140625" style="127" customWidth="1"/>
    <col min="5604" max="5604" width="15.28515625" style="127" bestFit="1" customWidth="1"/>
    <col min="5605" max="5606" width="7.85546875" style="127"/>
    <col min="5607" max="5607" width="10.140625" style="127" bestFit="1" customWidth="1"/>
    <col min="5608" max="5854" width="7.85546875" style="127"/>
    <col min="5855" max="5856" width="3.42578125" style="127" customWidth="1"/>
    <col min="5857" max="5858" width="3.5703125" style="127" customWidth="1"/>
    <col min="5859" max="5859" width="63.140625" style="127" customWidth="1"/>
    <col min="5860" max="5860" width="15.28515625" style="127" bestFit="1" customWidth="1"/>
    <col min="5861" max="5862" width="7.85546875" style="127"/>
    <col min="5863" max="5863" width="10.140625" style="127" bestFit="1" customWidth="1"/>
    <col min="5864" max="6110" width="7.85546875" style="127"/>
    <col min="6111" max="6112" width="3.42578125" style="127" customWidth="1"/>
    <col min="6113" max="6114" width="3.5703125" style="127" customWidth="1"/>
    <col min="6115" max="6115" width="63.140625" style="127" customWidth="1"/>
    <col min="6116" max="6116" width="15.28515625" style="127" bestFit="1" customWidth="1"/>
    <col min="6117" max="6118" width="7.85546875" style="127"/>
    <col min="6119" max="6119" width="10.140625" style="127" bestFit="1" customWidth="1"/>
    <col min="6120" max="6366" width="7.85546875" style="127"/>
    <col min="6367" max="6368" width="3.42578125" style="127" customWidth="1"/>
    <col min="6369" max="6370" width="3.5703125" style="127" customWidth="1"/>
    <col min="6371" max="6371" width="63.140625" style="127" customWidth="1"/>
    <col min="6372" max="6372" width="15.28515625" style="127" bestFit="1" customWidth="1"/>
    <col min="6373" max="6374" width="7.85546875" style="127"/>
    <col min="6375" max="6375" width="10.140625" style="127" bestFit="1" customWidth="1"/>
    <col min="6376" max="6622" width="7.85546875" style="127"/>
    <col min="6623" max="6624" width="3.42578125" style="127" customWidth="1"/>
    <col min="6625" max="6626" width="3.5703125" style="127" customWidth="1"/>
    <col min="6627" max="6627" width="63.140625" style="127" customWidth="1"/>
    <col min="6628" max="6628" width="15.28515625" style="127" bestFit="1" customWidth="1"/>
    <col min="6629" max="6630" width="7.85546875" style="127"/>
    <col min="6631" max="6631" width="10.140625" style="127" bestFit="1" customWidth="1"/>
    <col min="6632" max="6878" width="7.85546875" style="127"/>
    <col min="6879" max="6880" width="3.42578125" style="127" customWidth="1"/>
    <col min="6881" max="6882" width="3.5703125" style="127" customWidth="1"/>
    <col min="6883" max="6883" width="63.140625" style="127" customWidth="1"/>
    <col min="6884" max="6884" width="15.28515625" style="127" bestFit="1" customWidth="1"/>
    <col min="6885" max="6886" width="7.85546875" style="127"/>
    <col min="6887" max="6887" width="10.140625" style="127" bestFit="1" customWidth="1"/>
    <col min="6888" max="7134" width="7.85546875" style="127"/>
    <col min="7135" max="7136" width="3.42578125" style="127" customWidth="1"/>
    <col min="7137" max="7138" width="3.5703125" style="127" customWidth="1"/>
    <col min="7139" max="7139" width="63.140625" style="127" customWidth="1"/>
    <col min="7140" max="7140" width="15.28515625" style="127" bestFit="1" customWidth="1"/>
    <col min="7141" max="7142" width="7.85546875" style="127"/>
    <col min="7143" max="7143" width="10.140625" style="127" bestFit="1" customWidth="1"/>
    <col min="7144" max="7390" width="7.85546875" style="127"/>
    <col min="7391" max="7392" width="3.42578125" style="127" customWidth="1"/>
    <col min="7393" max="7394" width="3.5703125" style="127" customWidth="1"/>
    <col min="7395" max="7395" width="63.140625" style="127" customWidth="1"/>
    <col min="7396" max="7396" width="15.28515625" style="127" bestFit="1" customWidth="1"/>
    <col min="7397" max="7398" width="7.85546875" style="127"/>
    <col min="7399" max="7399" width="10.140625" style="127" bestFit="1" customWidth="1"/>
    <col min="7400" max="7646" width="7.85546875" style="127"/>
    <col min="7647" max="7648" width="3.42578125" style="127" customWidth="1"/>
    <col min="7649" max="7650" width="3.5703125" style="127" customWidth="1"/>
    <col min="7651" max="7651" width="63.140625" style="127" customWidth="1"/>
    <col min="7652" max="7652" width="15.28515625" style="127" bestFit="1" customWidth="1"/>
    <col min="7653" max="7654" width="7.85546875" style="127"/>
    <col min="7655" max="7655" width="10.140625" style="127" bestFit="1" customWidth="1"/>
    <col min="7656" max="7902" width="7.85546875" style="127"/>
    <col min="7903" max="7904" width="3.42578125" style="127" customWidth="1"/>
    <col min="7905" max="7906" width="3.5703125" style="127" customWidth="1"/>
    <col min="7907" max="7907" width="63.140625" style="127" customWidth="1"/>
    <col min="7908" max="7908" width="15.28515625" style="127" bestFit="1" customWidth="1"/>
    <col min="7909" max="7910" width="7.85546875" style="127"/>
    <col min="7911" max="7911" width="10.140625" style="127" bestFit="1" customWidth="1"/>
    <col min="7912" max="8158" width="7.85546875" style="127"/>
    <col min="8159" max="8160" width="3.42578125" style="127" customWidth="1"/>
    <col min="8161" max="8162" width="3.5703125" style="127" customWidth="1"/>
    <col min="8163" max="8163" width="63.140625" style="127" customWidth="1"/>
    <col min="8164" max="8164" width="15.28515625" style="127" bestFit="1" customWidth="1"/>
    <col min="8165" max="8166" width="7.85546875" style="127"/>
    <col min="8167" max="8167" width="10.140625" style="127" bestFit="1" customWidth="1"/>
    <col min="8168" max="8414" width="7.85546875" style="127"/>
    <col min="8415" max="8416" width="3.42578125" style="127" customWidth="1"/>
    <col min="8417" max="8418" width="3.5703125" style="127" customWidth="1"/>
    <col min="8419" max="8419" width="63.140625" style="127" customWidth="1"/>
    <col min="8420" max="8420" width="15.28515625" style="127" bestFit="1" customWidth="1"/>
    <col min="8421" max="8422" width="7.85546875" style="127"/>
    <col min="8423" max="8423" width="10.140625" style="127" bestFit="1" customWidth="1"/>
    <col min="8424" max="8670" width="7.85546875" style="127"/>
    <col min="8671" max="8672" width="3.42578125" style="127" customWidth="1"/>
    <col min="8673" max="8674" width="3.5703125" style="127" customWidth="1"/>
    <col min="8675" max="8675" width="63.140625" style="127" customWidth="1"/>
    <col min="8676" max="8676" width="15.28515625" style="127" bestFit="1" customWidth="1"/>
    <col min="8677" max="8678" width="7.85546875" style="127"/>
    <col min="8679" max="8679" width="10.140625" style="127" bestFit="1" customWidth="1"/>
    <col min="8680" max="8926" width="7.85546875" style="127"/>
    <col min="8927" max="8928" width="3.42578125" style="127" customWidth="1"/>
    <col min="8929" max="8930" width="3.5703125" style="127" customWidth="1"/>
    <col min="8931" max="8931" width="63.140625" style="127" customWidth="1"/>
    <col min="8932" max="8932" width="15.28515625" style="127" bestFit="1" customWidth="1"/>
    <col min="8933" max="8934" width="7.85546875" style="127"/>
    <col min="8935" max="8935" width="10.140625" style="127" bestFit="1" customWidth="1"/>
    <col min="8936" max="9182" width="7.85546875" style="127"/>
    <col min="9183" max="9184" width="3.42578125" style="127" customWidth="1"/>
    <col min="9185" max="9186" width="3.5703125" style="127" customWidth="1"/>
    <col min="9187" max="9187" width="63.140625" style="127" customWidth="1"/>
    <col min="9188" max="9188" width="15.28515625" style="127" bestFit="1" customWidth="1"/>
    <col min="9189" max="9190" width="7.85546875" style="127"/>
    <col min="9191" max="9191" width="10.140625" style="127" bestFit="1" customWidth="1"/>
    <col min="9192" max="9438" width="7.85546875" style="127"/>
    <col min="9439" max="9440" width="3.42578125" style="127" customWidth="1"/>
    <col min="9441" max="9442" width="3.5703125" style="127" customWidth="1"/>
    <col min="9443" max="9443" width="63.140625" style="127" customWidth="1"/>
    <col min="9444" max="9444" width="15.28515625" style="127" bestFit="1" customWidth="1"/>
    <col min="9445" max="9446" width="7.85546875" style="127"/>
    <col min="9447" max="9447" width="10.140625" style="127" bestFit="1" customWidth="1"/>
    <col min="9448" max="9694" width="7.85546875" style="127"/>
    <col min="9695" max="9696" width="3.42578125" style="127" customWidth="1"/>
    <col min="9697" max="9698" width="3.5703125" style="127" customWidth="1"/>
    <col min="9699" max="9699" width="63.140625" style="127" customWidth="1"/>
    <col min="9700" max="9700" width="15.28515625" style="127" bestFit="1" customWidth="1"/>
    <col min="9701" max="9702" width="7.85546875" style="127"/>
    <col min="9703" max="9703" width="10.140625" style="127" bestFit="1" customWidth="1"/>
    <col min="9704" max="9950" width="7.85546875" style="127"/>
    <col min="9951" max="9952" width="3.42578125" style="127" customWidth="1"/>
    <col min="9953" max="9954" width="3.5703125" style="127" customWidth="1"/>
    <col min="9955" max="9955" width="63.140625" style="127" customWidth="1"/>
    <col min="9956" max="9956" width="15.28515625" style="127" bestFit="1" customWidth="1"/>
    <col min="9957" max="9958" width="7.85546875" style="127"/>
    <col min="9959" max="9959" width="10.140625" style="127" bestFit="1" customWidth="1"/>
    <col min="9960" max="10206" width="7.85546875" style="127"/>
    <col min="10207" max="10208" width="3.42578125" style="127" customWidth="1"/>
    <col min="10209" max="10210" width="3.5703125" style="127" customWidth="1"/>
    <col min="10211" max="10211" width="63.140625" style="127" customWidth="1"/>
    <col min="10212" max="10212" width="15.28515625" style="127" bestFit="1" customWidth="1"/>
    <col min="10213" max="10214" width="7.85546875" style="127"/>
    <col min="10215" max="10215" width="10.140625" style="127" bestFit="1" customWidth="1"/>
    <col min="10216" max="10462" width="7.85546875" style="127"/>
    <col min="10463" max="10464" width="3.42578125" style="127" customWidth="1"/>
    <col min="10465" max="10466" width="3.5703125" style="127" customWidth="1"/>
    <col min="10467" max="10467" width="63.140625" style="127" customWidth="1"/>
    <col min="10468" max="10468" width="15.28515625" style="127" bestFit="1" customWidth="1"/>
    <col min="10469" max="10470" width="7.85546875" style="127"/>
    <col min="10471" max="10471" width="10.140625" style="127" bestFit="1" customWidth="1"/>
    <col min="10472" max="10718" width="7.85546875" style="127"/>
    <col min="10719" max="10720" width="3.42578125" style="127" customWidth="1"/>
    <col min="10721" max="10722" width="3.5703125" style="127" customWidth="1"/>
    <col min="10723" max="10723" width="63.140625" style="127" customWidth="1"/>
    <col min="10724" max="10724" width="15.28515625" style="127" bestFit="1" customWidth="1"/>
    <col min="10725" max="10726" width="7.85546875" style="127"/>
    <col min="10727" max="10727" width="10.140625" style="127" bestFit="1" customWidth="1"/>
    <col min="10728" max="10974" width="7.85546875" style="127"/>
    <col min="10975" max="10976" width="3.42578125" style="127" customWidth="1"/>
    <col min="10977" max="10978" width="3.5703125" style="127" customWidth="1"/>
    <col min="10979" max="10979" width="63.140625" style="127" customWidth="1"/>
    <col min="10980" max="10980" width="15.28515625" style="127" bestFit="1" customWidth="1"/>
    <col min="10981" max="10982" width="7.85546875" style="127"/>
    <col min="10983" max="10983" width="10.140625" style="127" bestFit="1" customWidth="1"/>
    <col min="10984" max="11230" width="7.85546875" style="127"/>
    <col min="11231" max="11232" width="3.42578125" style="127" customWidth="1"/>
    <col min="11233" max="11234" width="3.5703125" style="127" customWidth="1"/>
    <col min="11235" max="11235" width="63.140625" style="127" customWidth="1"/>
    <col min="11236" max="11236" width="15.28515625" style="127" bestFit="1" customWidth="1"/>
    <col min="11237" max="11238" width="7.85546875" style="127"/>
    <col min="11239" max="11239" width="10.140625" style="127" bestFit="1" customWidth="1"/>
    <col min="11240" max="11486" width="7.85546875" style="127"/>
    <col min="11487" max="11488" width="3.42578125" style="127" customWidth="1"/>
    <col min="11489" max="11490" width="3.5703125" style="127" customWidth="1"/>
    <col min="11491" max="11491" width="63.140625" style="127" customWidth="1"/>
    <col min="11492" max="11492" width="15.28515625" style="127" bestFit="1" customWidth="1"/>
    <col min="11493" max="11494" width="7.85546875" style="127"/>
    <col min="11495" max="11495" width="10.140625" style="127" bestFit="1" customWidth="1"/>
    <col min="11496" max="11742" width="7.85546875" style="127"/>
    <col min="11743" max="11744" width="3.42578125" style="127" customWidth="1"/>
    <col min="11745" max="11746" width="3.5703125" style="127" customWidth="1"/>
    <col min="11747" max="11747" width="63.140625" style="127" customWidth="1"/>
    <col min="11748" max="11748" width="15.28515625" style="127" bestFit="1" customWidth="1"/>
    <col min="11749" max="11750" width="7.85546875" style="127"/>
    <col min="11751" max="11751" width="10.140625" style="127" bestFit="1" customWidth="1"/>
    <col min="11752" max="11998" width="7.85546875" style="127"/>
    <col min="11999" max="12000" width="3.42578125" style="127" customWidth="1"/>
    <col min="12001" max="12002" width="3.5703125" style="127" customWidth="1"/>
    <col min="12003" max="12003" width="63.140625" style="127" customWidth="1"/>
    <col min="12004" max="12004" width="15.28515625" style="127" bestFit="1" customWidth="1"/>
    <col min="12005" max="12006" width="7.85546875" style="127"/>
    <col min="12007" max="12007" width="10.140625" style="127" bestFit="1" customWidth="1"/>
    <col min="12008" max="12254" width="7.85546875" style="127"/>
    <col min="12255" max="12256" width="3.42578125" style="127" customWidth="1"/>
    <col min="12257" max="12258" width="3.5703125" style="127" customWidth="1"/>
    <col min="12259" max="12259" width="63.140625" style="127" customWidth="1"/>
    <col min="12260" max="12260" width="15.28515625" style="127" bestFit="1" customWidth="1"/>
    <col min="12261" max="12262" width="7.85546875" style="127"/>
    <col min="12263" max="12263" width="10.140625" style="127" bestFit="1" customWidth="1"/>
    <col min="12264" max="12510" width="7.85546875" style="127"/>
    <col min="12511" max="12512" width="3.42578125" style="127" customWidth="1"/>
    <col min="12513" max="12514" width="3.5703125" style="127" customWidth="1"/>
    <col min="12515" max="12515" width="63.140625" style="127" customWidth="1"/>
    <col min="12516" max="12516" width="15.28515625" style="127" bestFit="1" customWidth="1"/>
    <col min="12517" max="12518" width="7.85546875" style="127"/>
    <col min="12519" max="12519" width="10.140625" style="127" bestFit="1" customWidth="1"/>
    <col min="12520" max="12766" width="7.85546875" style="127"/>
    <col min="12767" max="12768" width="3.42578125" style="127" customWidth="1"/>
    <col min="12769" max="12770" width="3.5703125" style="127" customWidth="1"/>
    <col min="12771" max="12771" width="63.140625" style="127" customWidth="1"/>
    <col min="12772" max="12772" width="15.28515625" style="127" bestFit="1" customWidth="1"/>
    <col min="12773" max="12774" width="7.85546875" style="127"/>
    <col min="12775" max="12775" width="10.140625" style="127" bestFit="1" customWidth="1"/>
    <col min="12776" max="13022" width="7.85546875" style="127"/>
    <col min="13023" max="13024" width="3.42578125" style="127" customWidth="1"/>
    <col min="13025" max="13026" width="3.5703125" style="127" customWidth="1"/>
    <col min="13027" max="13027" width="63.140625" style="127" customWidth="1"/>
    <col min="13028" max="13028" width="15.28515625" style="127" bestFit="1" customWidth="1"/>
    <col min="13029" max="13030" width="7.85546875" style="127"/>
    <col min="13031" max="13031" width="10.140625" style="127" bestFit="1" customWidth="1"/>
    <col min="13032" max="13278" width="7.85546875" style="127"/>
    <col min="13279" max="13280" width="3.42578125" style="127" customWidth="1"/>
    <col min="13281" max="13282" width="3.5703125" style="127" customWidth="1"/>
    <col min="13283" max="13283" width="63.140625" style="127" customWidth="1"/>
    <col min="13284" max="13284" width="15.28515625" style="127" bestFit="1" customWidth="1"/>
    <col min="13285" max="13286" width="7.85546875" style="127"/>
    <col min="13287" max="13287" width="10.140625" style="127" bestFit="1" customWidth="1"/>
    <col min="13288" max="13534" width="7.85546875" style="127"/>
    <col min="13535" max="13536" width="3.42578125" style="127" customWidth="1"/>
    <col min="13537" max="13538" width="3.5703125" style="127" customWidth="1"/>
    <col min="13539" max="13539" width="63.140625" style="127" customWidth="1"/>
    <col min="13540" max="13540" width="15.28515625" style="127" bestFit="1" customWidth="1"/>
    <col min="13541" max="13542" width="7.85546875" style="127"/>
    <col min="13543" max="13543" width="10.140625" style="127" bestFit="1" customWidth="1"/>
    <col min="13544" max="13790" width="7.85546875" style="127"/>
    <col min="13791" max="13792" width="3.42578125" style="127" customWidth="1"/>
    <col min="13793" max="13794" width="3.5703125" style="127" customWidth="1"/>
    <col min="13795" max="13795" width="63.140625" style="127" customWidth="1"/>
    <col min="13796" max="13796" width="15.28515625" style="127" bestFit="1" customWidth="1"/>
    <col min="13797" max="13798" width="7.85546875" style="127"/>
    <col min="13799" max="13799" width="10.140625" style="127" bestFit="1" customWidth="1"/>
    <col min="13800" max="14046" width="7.85546875" style="127"/>
    <col min="14047" max="14048" width="3.42578125" style="127" customWidth="1"/>
    <col min="14049" max="14050" width="3.5703125" style="127" customWidth="1"/>
    <col min="14051" max="14051" width="63.140625" style="127" customWidth="1"/>
    <col min="14052" max="14052" width="15.28515625" style="127" bestFit="1" customWidth="1"/>
    <col min="14053" max="14054" width="7.85546875" style="127"/>
    <col min="14055" max="14055" width="10.140625" style="127" bestFit="1" customWidth="1"/>
    <col min="14056" max="14302" width="7.85546875" style="127"/>
    <col min="14303" max="14304" width="3.42578125" style="127" customWidth="1"/>
    <col min="14305" max="14306" width="3.5703125" style="127" customWidth="1"/>
    <col min="14307" max="14307" width="63.140625" style="127" customWidth="1"/>
    <col min="14308" max="14308" width="15.28515625" style="127" bestFit="1" customWidth="1"/>
    <col min="14309" max="14310" width="7.85546875" style="127"/>
    <col min="14311" max="14311" width="10.140625" style="127" bestFit="1" customWidth="1"/>
    <col min="14312" max="14558" width="7.85546875" style="127"/>
    <col min="14559" max="14560" width="3.42578125" style="127" customWidth="1"/>
    <col min="14561" max="14562" width="3.5703125" style="127" customWidth="1"/>
    <col min="14563" max="14563" width="63.140625" style="127" customWidth="1"/>
    <col min="14564" max="14564" width="15.28515625" style="127" bestFit="1" customWidth="1"/>
    <col min="14565" max="14566" width="7.85546875" style="127"/>
    <col min="14567" max="14567" width="10.140625" style="127" bestFit="1" customWidth="1"/>
    <col min="14568" max="14814" width="7.85546875" style="127"/>
    <col min="14815" max="14816" width="3.42578125" style="127" customWidth="1"/>
    <col min="14817" max="14818" width="3.5703125" style="127" customWidth="1"/>
    <col min="14819" max="14819" width="63.140625" style="127" customWidth="1"/>
    <col min="14820" max="14820" width="15.28515625" style="127" bestFit="1" customWidth="1"/>
    <col min="14821" max="14822" width="7.85546875" style="127"/>
    <col min="14823" max="14823" width="10.140625" style="127" bestFit="1" customWidth="1"/>
    <col min="14824" max="15070" width="7.85546875" style="127"/>
    <col min="15071" max="15072" width="3.42578125" style="127" customWidth="1"/>
    <col min="15073" max="15074" width="3.5703125" style="127" customWidth="1"/>
    <col min="15075" max="15075" width="63.140625" style="127" customWidth="1"/>
    <col min="15076" max="15076" width="15.28515625" style="127" bestFit="1" customWidth="1"/>
    <col min="15077" max="15078" width="7.85546875" style="127"/>
    <col min="15079" max="15079" width="10.140625" style="127" bestFit="1" customWidth="1"/>
    <col min="15080" max="15326" width="7.85546875" style="127"/>
    <col min="15327" max="15328" width="3.42578125" style="127" customWidth="1"/>
    <col min="15329" max="15330" width="3.5703125" style="127" customWidth="1"/>
    <col min="15331" max="15331" width="63.140625" style="127" customWidth="1"/>
    <col min="15332" max="15332" width="15.28515625" style="127" bestFit="1" customWidth="1"/>
    <col min="15333" max="15334" width="7.85546875" style="127"/>
    <col min="15335" max="15335" width="10.140625" style="127" bestFit="1" customWidth="1"/>
    <col min="15336" max="15582" width="7.85546875" style="127"/>
    <col min="15583" max="15584" width="3.42578125" style="127" customWidth="1"/>
    <col min="15585" max="15586" width="3.5703125" style="127" customWidth="1"/>
    <col min="15587" max="15587" width="63.140625" style="127" customWidth="1"/>
    <col min="15588" max="15588" width="15.28515625" style="127" bestFit="1" customWidth="1"/>
    <col min="15589" max="15590" width="7.85546875" style="127"/>
    <col min="15591" max="15591" width="10.140625" style="127" bestFit="1" customWidth="1"/>
    <col min="15592" max="15838" width="7.85546875" style="127"/>
    <col min="15839" max="15840" width="3.42578125" style="127" customWidth="1"/>
    <col min="15841" max="15842" width="3.5703125" style="127" customWidth="1"/>
    <col min="15843" max="15843" width="63.140625" style="127" customWidth="1"/>
    <col min="15844" max="15844" width="15.28515625" style="127" bestFit="1" customWidth="1"/>
    <col min="15845" max="15846" width="7.85546875" style="127"/>
    <col min="15847" max="15847" width="10.140625" style="127" bestFit="1" customWidth="1"/>
    <col min="15848" max="16094" width="7.85546875" style="127"/>
    <col min="16095" max="16096" width="3.42578125" style="127" customWidth="1"/>
    <col min="16097" max="16098" width="3.5703125" style="127" customWidth="1"/>
    <col min="16099" max="16099" width="63.140625" style="127" customWidth="1"/>
    <col min="16100" max="16100" width="15.28515625" style="127" bestFit="1" customWidth="1"/>
    <col min="16101" max="16102" width="7.85546875" style="127"/>
    <col min="16103" max="16103" width="10.140625" style="127" bestFit="1" customWidth="1"/>
    <col min="16104" max="16384" width="7.85546875" style="127"/>
  </cols>
  <sheetData>
    <row r="1" spans="1:7" ht="15.95" customHeight="1" x14ac:dyDescent="0.25">
      <c r="A1" s="184" t="s">
        <v>429</v>
      </c>
      <c r="B1" s="184"/>
      <c r="C1" s="184"/>
      <c r="D1" s="184"/>
      <c r="E1" s="184"/>
      <c r="F1" s="184"/>
    </row>
    <row r="2" spans="1:7" ht="13.5" customHeight="1" x14ac:dyDescent="0.25">
      <c r="A2" s="79"/>
      <c r="B2" s="75"/>
      <c r="C2" s="76"/>
      <c r="D2" s="77"/>
      <c r="E2" s="78"/>
      <c r="F2" s="219" t="s">
        <v>546</v>
      </c>
      <c r="G2" s="220"/>
    </row>
    <row r="3" spans="1:7" s="128" customFormat="1" ht="15.95" customHeight="1" x14ac:dyDescent="0.3">
      <c r="A3" s="191" t="s">
        <v>478</v>
      </c>
      <c r="B3" s="191"/>
      <c r="C3" s="191"/>
      <c r="D3" s="191"/>
      <c r="E3" s="191"/>
      <c r="F3" s="191"/>
      <c r="G3" s="191"/>
    </row>
    <row r="4" spans="1:7" ht="15.95" customHeight="1" thickBot="1" x14ac:dyDescent="0.3">
      <c r="A4" s="191"/>
      <c r="B4" s="191"/>
      <c r="C4" s="191"/>
      <c r="D4" s="191"/>
      <c r="E4" s="192"/>
      <c r="F4" s="192"/>
      <c r="G4" s="193"/>
    </row>
    <row r="5" spans="1:7" ht="15.95" customHeight="1" thickBot="1" x14ac:dyDescent="0.3">
      <c r="A5" s="213" t="s">
        <v>481</v>
      </c>
      <c r="B5" s="214"/>
      <c r="C5" s="214"/>
      <c r="D5" s="214"/>
      <c r="E5" s="214"/>
      <c r="F5" s="215"/>
    </row>
    <row r="6" spans="1:7" s="130" customFormat="1" ht="15.95" customHeight="1" x14ac:dyDescent="0.25">
      <c r="A6" s="131"/>
      <c r="B6" s="205" t="s">
        <v>454</v>
      </c>
      <c r="C6" s="206"/>
      <c r="D6" s="206"/>
      <c r="E6" s="206"/>
      <c r="F6" s="132" t="s">
        <v>452</v>
      </c>
      <c r="G6" s="132" t="s">
        <v>453</v>
      </c>
    </row>
    <row r="7" spans="1:7" s="130" customFormat="1" ht="15.95" customHeight="1" x14ac:dyDescent="0.25">
      <c r="A7" s="133"/>
      <c r="B7" s="134"/>
      <c r="C7" s="207" t="s">
        <v>455</v>
      </c>
      <c r="D7" s="210"/>
      <c r="E7" s="210"/>
      <c r="F7" s="135">
        <f>SUM(F8)</f>
        <v>10160000</v>
      </c>
      <c r="G7" s="135">
        <f>SUM(G8)</f>
        <v>10160000</v>
      </c>
    </row>
    <row r="8" spans="1:7" ht="15.95" customHeight="1" x14ac:dyDescent="0.25">
      <c r="A8" s="136"/>
      <c r="B8" s="134"/>
      <c r="C8" s="137"/>
      <c r="D8" s="138" t="s">
        <v>456</v>
      </c>
      <c r="E8" s="138"/>
      <c r="F8" s="139">
        <v>10160000</v>
      </c>
      <c r="G8" s="139">
        <v>10160000</v>
      </c>
    </row>
    <row r="9" spans="1:7" ht="15.95" customHeight="1" x14ac:dyDescent="0.25">
      <c r="A9" s="136"/>
      <c r="B9" s="134"/>
      <c r="C9" s="216" t="s">
        <v>457</v>
      </c>
      <c r="D9" s="216"/>
      <c r="E9" s="216"/>
      <c r="F9" s="135">
        <f>SUM(F10)</f>
        <v>3810000</v>
      </c>
      <c r="G9" s="135">
        <f>SUM(G10)</f>
        <v>3810000</v>
      </c>
    </row>
    <row r="10" spans="1:7" ht="15.95" customHeight="1" x14ac:dyDescent="0.25">
      <c r="A10" s="136"/>
      <c r="B10" s="137"/>
      <c r="C10" s="137"/>
      <c r="D10" s="196" t="s">
        <v>456</v>
      </c>
      <c r="E10" s="197"/>
      <c r="F10" s="139">
        <v>3810000</v>
      </c>
      <c r="G10" s="139">
        <v>3810000</v>
      </c>
    </row>
    <row r="11" spans="1:7" ht="15.95" customHeight="1" x14ac:dyDescent="0.25">
      <c r="A11" s="133"/>
      <c r="B11" s="134"/>
      <c r="C11" s="216" t="s">
        <v>458</v>
      </c>
      <c r="D11" s="210"/>
      <c r="E11" s="210"/>
      <c r="F11" s="135">
        <f>SUM(F12:F20)</f>
        <v>39091870</v>
      </c>
      <c r="G11" s="135">
        <f>SUM(G12:G20)</f>
        <v>128814414</v>
      </c>
    </row>
    <row r="12" spans="1:7" ht="15.95" customHeight="1" x14ac:dyDescent="0.25">
      <c r="A12" s="133"/>
      <c r="B12" s="134"/>
      <c r="C12" s="140"/>
      <c r="D12" s="196" t="s">
        <v>482</v>
      </c>
      <c r="E12" s="196"/>
      <c r="F12" s="139">
        <f>4767216*1.27</f>
        <v>6054364.3200000003</v>
      </c>
      <c r="G12" s="139">
        <v>6054364</v>
      </c>
    </row>
    <row r="13" spans="1:7" ht="15.95" customHeight="1" x14ac:dyDescent="0.25">
      <c r="A13" s="133"/>
      <c r="B13" s="134"/>
      <c r="C13" s="140"/>
      <c r="D13" s="196" t="s">
        <v>483</v>
      </c>
      <c r="E13" s="197"/>
      <c r="F13" s="139">
        <f>6232784*1.27</f>
        <v>7915635.6799999997</v>
      </c>
      <c r="G13" s="139">
        <v>7915636</v>
      </c>
    </row>
    <row r="14" spans="1:7" ht="15.95" customHeight="1" x14ac:dyDescent="0.25">
      <c r="A14" s="133"/>
      <c r="B14" s="134"/>
      <c r="C14" s="140"/>
      <c r="D14" s="194" t="s">
        <v>484</v>
      </c>
      <c r="E14" s="195"/>
      <c r="F14" s="139">
        <f>2470000*1.27</f>
        <v>3136900</v>
      </c>
      <c r="G14" s="139">
        <v>3136900</v>
      </c>
    </row>
    <row r="15" spans="1:7" ht="15.95" customHeight="1" x14ac:dyDescent="0.25">
      <c r="A15" s="133"/>
      <c r="B15" s="134"/>
      <c r="C15" s="140"/>
      <c r="D15" s="194" t="s">
        <v>485</v>
      </c>
      <c r="E15" s="195"/>
      <c r="F15" s="139">
        <f>5000000*1.27</f>
        <v>6350000</v>
      </c>
      <c r="G15" s="139">
        <v>6350000</v>
      </c>
    </row>
    <row r="16" spans="1:7" ht="15.95" customHeight="1" x14ac:dyDescent="0.25">
      <c r="A16" s="133"/>
      <c r="B16" s="134"/>
      <c r="C16" s="140"/>
      <c r="D16" s="196" t="s">
        <v>486</v>
      </c>
      <c r="E16" s="197"/>
      <c r="F16" s="139">
        <f>11811000*1.27</f>
        <v>14999970</v>
      </c>
      <c r="G16" s="139">
        <v>14999970</v>
      </c>
    </row>
    <row r="17" spans="1:7" ht="15.95" customHeight="1" x14ac:dyDescent="0.25">
      <c r="A17" s="133"/>
      <c r="B17" s="134"/>
      <c r="C17" s="140"/>
      <c r="D17" s="194" t="s">
        <v>487</v>
      </c>
      <c r="E17" s="195"/>
      <c r="F17" s="139">
        <f>500000*1.27</f>
        <v>635000</v>
      </c>
      <c r="G17" s="139">
        <v>671977</v>
      </c>
    </row>
    <row r="18" spans="1:7" ht="15.95" customHeight="1" x14ac:dyDescent="0.25">
      <c r="A18" s="133"/>
      <c r="B18" s="134"/>
      <c r="C18" s="140"/>
      <c r="D18" s="194" t="s">
        <v>523</v>
      </c>
      <c r="E18" s="201"/>
      <c r="F18" s="139">
        <v>0</v>
      </c>
      <c r="G18" s="139">
        <v>27834003</v>
      </c>
    </row>
    <row r="19" spans="1:7" ht="15.95" customHeight="1" x14ac:dyDescent="0.25">
      <c r="A19" s="133"/>
      <c r="B19" s="134"/>
      <c r="C19" s="140"/>
      <c r="D19" s="194" t="s">
        <v>524</v>
      </c>
      <c r="E19" s="201"/>
      <c r="F19" s="139">
        <v>0</v>
      </c>
      <c r="G19" s="139">
        <v>36136392</v>
      </c>
    </row>
    <row r="20" spans="1:7" ht="15.95" customHeight="1" x14ac:dyDescent="0.25">
      <c r="A20" s="133"/>
      <c r="B20" s="134"/>
      <c r="C20" s="140"/>
      <c r="D20" s="194" t="s">
        <v>525</v>
      </c>
      <c r="E20" s="201"/>
      <c r="F20" s="139">
        <v>0</v>
      </c>
      <c r="G20" s="139">
        <v>25715172</v>
      </c>
    </row>
    <row r="21" spans="1:7" ht="15.95" customHeight="1" x14ac:dyDescent="0.25">
      <c r="A21" s="133"/>
      <c r="B21" s="134"/>
      <c r="C21" s="207" t="s">
        <v>460</v>
      </c>
      <c r="D21" s="210"/>
      <c r="E21" s="210"/>
      <c r="F21" s="135">
        <f>+F22+F23</f>
        <v>19279585.52</v>
      </c>
      <c r="G21" s="135">
        <f>+G22+G23</f>
        <v>18827496</v>
      </c>
    </row>
    <row r="22" spans="1:7" ht="15.95" customHeight="1" x14ac:dyDescent="0.25">
      <c r="A22" s="133"/>
      <c r="B22" s="134"/>
      <c r="C22" s="140"/>
      <c r="D22" s="196" t="s">
        <v>461</v>
      </c>
      <c r="E22" s="197"/>
      <c r="F22" s="139">
        <f>7874009*1.27</f>
        <v>9999991.4299999997</v>
      </c>
      <c r="G22" s="139">
        <v>9999991</v>
      </c>
    </row>
    <row r="23" spans="1:7" ht="15.95" customHeight="1" x14ac:dyDescent="0.25">
      <c r="A23" s="133"/>
      <c r="B23" s="134"/>
      <c r="C23" s="140"/>
      <c r="D23" s="196" t="s">
        <v>462</v>
      </c>
      <c r="E23" s="197"/>
      <c r="F23" s="139">
        <f>7306767*1.27</f>
        <v>9279594.0899999999</v>
      </c>
      <c r="G23" s="139">
        <v>8827505</v>
      </c>
    </row>
    <row r="24" spans="1:7" ht="15.95" customHeight="1" x14ac:dyDescent="0.25">
      <c r="A24" s="133"/>
      <c r="B24" s="134"/>
      <c r="C24" s="140" t="s">
        <v>464</v>
      </c>
      <c r="D24" s="141"/>
      <c r="E24" s="141"/>
      <c r="F24" s="135">
        <f>SUM(F26:F26)</f>
        <v>10000000.32</v>
      </c>
      <c r="G24" s="135">
        <f>SUM(G25:G26)</f>
        <v>8451860</v>
      </c>
    </row>
    <row r="25" spans="1:7" ht="15.95" customHeight="1" x14ac:dyDescent="0.25">
      <c r="A25" s="133"/>
      <c r="B25" s="134"/>
      <c r="C25" s="140"/>
      <c r="D25" s="194" t="s">
        <v>526</v>
      </c>
      <c r="E25" s="201"/>
      <c r="F25" s="139">
        <v>0</v>
      </c>
      <c r="G25" s="139">
        <v>10</v>
      </c>
    </row>
    <row r="26" spans="1:7" ht="15.95" customHeight="1" x14ac:dyDescent="0.25">
      <c r="A26" s="133"/>
      <c r="B26" s="134"/>
      <c r="C26" s="140"/>
      <c r="D26" s="196" t="s">
        <v>465</v>
      </c>
      <c r="E26" s="196"/>
      <c r="F26" s="139">
        <f>7874016*1.27</f>
        <v>10000000.32</v>
      </c>
      <c r="G26" s="139">
        <v>8451850</v>
      </c>
    </row>
    <row r="27" spans="1:7" ht="15.95" customHeight="1" x14ac:dyDescent="0.25">
      <c r="A27" s="133"/>
      <c r="B27" s="134"/>
      <c r="C27" s="198" t="s">
        <v>466</v>
      </c>
      <c r="D27" s="199"/>
      <c r="E27" s="200"/>
      <c r="F27" s="135">
        <f>SUM(F28)</f>
        <v>736600</v>
      </c>
      <c r="G27" s="135">
        <f>SUM(G28)</f>
        <v>240000</v>
      </c>
    </row>
    <row r="28" spans="1:7" ht="15.95" customHeight="1" thickBot="1" x14ac:dyDescent="0.3">
      <c r="A28" s="133"/>
      <c r="B28" s="134"/>
      <c r="C28" s="141"/>
      <c r="D28" s="194" t="s">
        <v>488</v>
      </c>
      <c r="E28" s="201"/>
      <c r="F28" s="139">
        <v>736600</v>
      </c>
      <c r="G28" s="139">
        <v>240000</v>
      </c>
    </row>
    <row r="29" spans="1:7" ht="15.95" customHeight="1" thickBot="1" x14ac:dyDescent="0.3">
      <c r="A29" s="142" t="s">
        <v>467</v>
      </c>
      <c r="B29" s="143"/>
      <c r="C29" s="144"/>
      <c r="D29" s="144"/>
      <c r="E29" s="144"/>
      <c r="F29" s="145">
        <f>+F27+F24+F21+F11+F9+F7</f>
        <v>83078055.840000004</v>
      </c>
      <c r="G29" s="145">
        <f>+G27+G24+G21+G11+G9+G7</f>
        <v>170303770</v>
      </c>
    </row>
    <row r="30" spans="1:7" ht="15.95" customHeight="1" thickBot="1" x14ac:dyDescent="0.3"/>
    <row r="31" spans="1:7" ht="15.95" customHeight="1" thickBot="1" x14ac:dyDescent="0.3">
      <c r="A31" s="202" t="s">
        <v>489</v>
      </c>
      <c r="B31" s="203"/>
      <c r="C31" s="203"/>
      <c r="D31" s="203"/>
      <c r="E31" s="203"/>
      <c r="F31" s="204"/>
    </row>
    <row r="32" spans="1:7" ht="15.95" customHeight="1" x14ac:dyDescent="0.25">
      <c r="A32" s="131"/>
      <c r="B32" s="205" t="s">
        <v>454</v>
      </c>
      <c r="C32" s="206"/>
      <c r="D32" s="206"/>
      <c r="E32" s="206"/>
      <c r="F32" s="132" t="s">
        <v>452</v>
      </c>
      <c r="G32" s="132" t="s">
        <v>453</v>
      </c>
    </row>
    <row r="33" spans="1:7" ht="15.95" customHeight="1" x14ac:dyDescent="0.25">
      <c r="A33" s="133"/>
      <c r="B33" s="134"/>
      <c r="C33" s="207" t="s">
        <v>463</v>
      </c>
      <c r="D33" s="208"/>
      <c r="E33" s="208"/>
      <c r="F33" s="135">
        <f>SUM(F34:F38)</f>
        <v>43647255.859999999</v>
      </c>
      <c r="G33" s="135">
        <f>SUM(G34:G38)</f>
        <v>45492729</v>
      </c>
    </row>
    <row r="34" spans="1:7" ht="15.95" customHeight="1" x14ac:dyDescent="0.25">
      <c r="A34" s="133"/>
      <c r="B34" s="134"/>
      <c r="C34" s="140"/>
      <c r="D34" s="209" t="s">
        <v>490</v>
      </c>
      <c r="E34" s="209"/>
      <c r="F34" s="139">
        <f>27560000*1.27</f>
        <v>35001200</v>
      </c>
      <c r="G34" s="139">
        <v>32224892</v>
      </c>
    </row>
    <row r="35" spans="1:7" ht="15.95" customHeight="1" x14ac:dyDescent="0.25">
      <c r="A35" s="133"/>
      <c r="B35" s="134"/>
      <c r="C35" s="140"/>
      <c r="D35" s="196" t="s">
        <v>491</v>
      </c>
      <c r="E35" s="197"/>
      <c r="F35" s="139">
        <f>1000000*1.27</f>
        <v>1270000</v>
      </c>
      <c r="G35" s="139">
        <v>0</v>
      </c>
    </row>
    <row r="36" spans="1:7" ht="15.95" customHeight="1" x14ac:dyDescent="0.25">
      <c r="A36" s="133"/>
      <c r="B36" s="134"/>
      <c r="C36" s="140"/>
      <c r="D36" s="194" t="s">
        <v>527</v>
      </c>
      <c r="E36" s="201"/>
      <c r="F36" s="139">
        <v>0</v>
      </c>
      <c r="G36" s="139">
        <v>662940</v>
      </c>
    </row>
    <row r="37" spans="1:7" ht="15.95" customHeight="1" x14ac:dyDescent="0.25">
      <c r="A37" s="133"/>
      <c r="B37" s="134"/>
      <c r="C37" s="140"/>
      <c r="D37" s="194" t="s">
        <v>528</v>
      </c>
      <c r="E37" s="201"/>
      <c r="F37" s="139">
        <v>0</v>
      </c>
      <c r="G37" s="139">
        <v>8419170</v>
      </c>
    </row>
    <row r="38" spans="1:7" ht="15.95" customHeight="1" x14ac:dyDescent="0.25">
      <c r="A38" s="133"/>
      <c r="B38" s="134"/>
      <c r="C38" s="140"/>
      <c r="D38" s="217" t="s">
        <v>492</v>
      </c>
      <c r="E38" s="210"/>
      <c r="F38" s="147">
        <f>5807918*1.27</f>
        <v>7376055.8600000003</v>
      </c>
      <c r="G38" s="147">
        <v>4185727</v>
      </c>
    </row>
    <row r="39" spans="1:7" ht="15.95" customHeight="1" x14ac:dyDescent="0.25">
      <c r="A39" s="148"/>
      <c r="B39" s="134"/>
      <c r="C39" s="207" t="s">
        <v>468</v>
      </c>
      <c r="D39" s="210"/>
      <c r="E39" s="210"/>
      <c r="F39" s="135">
        <f>SUM(F40:F40)</f>
        <v>5080000</v>
      </c>
      <c r="G39" s="135">
        <f>SUM(G40:G40)</f>
        <v>4655014</v>
      </c>
    </row>
    <row r="40" spans="1:7" ht="15.95" customHeight="1" x14ac:dyDescent="0.25">
      <c r="A40" s="148"/>
      <c r="B40" s="134"/>
      <c r="C40" s="137"/>
      <c r="D40" s="138" t="s">
        <v>469</v>
      </c>
      <c r="E40" s="138"/>
      <c r="F40" s="139">
        <v>5080000</v>
      </c>
      <c r="G40" s="139">
        <v>4655014</v>
      </c>
    </row>
    <row r="41" spans="1:7" ht="15.95" customHeight="1" x14ac:dyDescent="0.25">
      <c r="A41" s="148"/>
      <c r="B41" s="134"/>
      <c r="C41" s="216" t="s">
        <v>470</v>
      </c>
      <c r="D41" s="216"/>
      <c r="E41" s="216"/>
      <c r="F41" s="135">
        <f>SUM(F42)</f>
        <v>635000</v>
      </c>
      <c r="G41" s="135">
        <f>SUM(G42)</f>
        <v>643735</v>
      </c>
    </row>
    <row r="42" spans="1:7" ht="15.95" customHeight="1" x14ac:dyDescent="0.25">
      <c r="A42" s="148"/>
      <c r="B42" s="134"/>
      <c r="C42" s="137"/>
      <c r="D42" s="196" t="s">
        <v>469</v>
      </c>
      <c r="E42" s="196"/>
      <c r="F42" s="139">
        <v>635000</v>
      </c>
      <c r="G42" s="139">
        <v>643735</v>
      </c>
    </row>
    <row r="43" spans="1:7" ht="15.95" customHeight="1" x14ac:dyDescent="0.25">
      <c r="A43" s="148"/>
      <c r="B43" s="134"/>
      <c r="C43" s="216" t="s">
        <v>471</v>
      </c>
      <c r="D43" s="218"/>
      <c r="E43" s="218"/>
      <c r="F43" s="135">
        <f>+F44+F45</f>
        <v>31157626.280000001</v>
      </c>
      <c r="G43" s="135">
        <f>+G44+G45</f>
        <v>11047740</v>
      </c>
    </row>
    <row r="44" spans="1:7" ht="15.95" customHeight="1" x14ac:dyDescent="0.25">
      <c r="A44" s="148"/>
      <c r="B44" s="134"/>
      <c r="C44" s="137"/>
      <c r="D44" s="196" t="s">
        <v>472</v>
      </c>
      <c r="E44" s="197"/>
      <c r="F44" s="139">
        <f>911517*1.27</f>
        <v>1157626.5900000001</v>
      </c>
      <c r="G44" s="139">
        <v>635000</v>
      </c>
    </row>
    <row r="45" spans="1:7" ht="15.95" customHeight="1" x14ac:dyDescent="0.25">
      <c r="A45" s="148"/>
      <c r="B45" s="134"/>
      <c r="C45" s="137"/>
      <c r="D45" s="196" t="s">
        <v>493</v>
      </c>
      <c r="E45" s="197"/>
      <c r="F45" s="139">
        <f>23622047*1.27</f>
        <v>29999999.690000001</v>
      </c>
      <c r="G45" s="139">
        <v>10412740</v>
      </c>
    </row>
    <row r="46" spans="1:7" ht="15.95" customHeight="1" x14ac:dyDescent="0.25">
      <c r="A46" s="148"/>
      <c r="B46" s="134"/>
      <c r="C46" s="198" t="s">
        <v>494</v>
      </c>
      <c r="D46" s="211"/>
      <c r="E46" s="212"/>
      <c r="F46" s="135">
        <v>1016000</v>
      </c>
      <c r="G46" s="135">
        <f>+G47</f>
        <v>0</v>
      </c>
    </row>
    <row r="47" spans="1:7" ht="15.95" customHeight="1" x14ac:dyDescent="0.25">
      <c r="A47" s="148"/>
      <c r="B47" s="134"/>
      <c r="C47" s="137"/>
      <c r="D47" s="194" t="s">
        <v>495</v>
      </c>
      <c r="E47" s="195"/>
      <c r="F47" s="139">
        <v>1016000</v>
      </c>
      <c r="G47" s="139">
        <v>0</v>
      </c>
    </row>
    <row r="48" spans="1:7" ht="15.95" customHeight="1" x14ac:dyDescent="0.25">
      <c r="A48" s="148"/>
      <c r="B48" s="134"/>
      <c r="C48" s="141" t="s">
        <v>458</v>
      </c>
      <c r="D48" s="141"/>
      <c r="E48" s="141"/>
      <c r="F48" s="135">
        <f>SUM(F49:F57)</f>
        <v>98716868.859999985</v>
      </c>
      <c r="G48" s="135">
        <f>SUM(G49:G57)</f>
        <v>42335079</v>
      </c>
    </row>
    <row r="49" spans="1:7" ht="15.95" customHeight="1" x14ac:dyDescent="0.25">
      <c r="A49" s="148"/>
      <c r="B49" s="134"/>
      <c r="C49" s="141"/>
      <c r="D49" s="196" t="s">
        <v>473</v>
      </c>
      <c r="E49" s="197"/>
      <c r="F49" s="139">
        <f>28453852*1.27</f>
        <v>36136392.039999999</v>
      </c>
      <c r="G49" s="139">
        <v>0</v>
      </c>
    </row>
    <row r="50" spans="1:7" ht="15.95" customHeight="1" x14ac:dyDescent="0.25">
      <c r="A50" s="148"/>
      <c r="B50" s="134"/>
      <c r="C50" s="141"/>
      <c r="D50" s="196" t="s">
        <v>474</v>
      </c>
      <c r="E50" s="197"/>
      <c r="F50" s="139">
        <f>19690000*1.27</f>
        <v>25006300</v>
      </c>
      <c r="G50" s="139">
        <v>0</v>
      </c>
    </row>
    <row r="51" spans="1:7" ht="15.95" customHeight="1" x14ac:dyDescent="0.25">
      <c r="A51" s="148"/>
      <c r="B51" s="134"/>
      <c r="C51" s="141"/>
      <c r="D51" s="194" t="s">
        <v>496</v>
      </c>
      <c r="E51" s="195"/>
      <c r="F51" s="139">
        <f>3937000*1.27</f>
        <v>4999990</v>
      </c>
      <c r="G51" s="139">
        <v>5751248</v>
      </c>
    </row>
    <row r="52" spans="1:7" ht="15.95" customHeight="1" x14ac:dyDescent="0.25">
      <c r="A52" s="148"/>
      <c r="B52" s="134"/>
      <c r="C52" s="141"/>
      <c r="D52" s="196" t="s">
        <v>475</v>
      </c>
      <c r="E52" s="197"/>
      <c r="F52" s="139">
        <f>3937000*1.27</f>
        <v>4999990</v>
      </c>
      <c r="G52" s="139">
        <v>5473148</v>
      </c>
    </row>
    <row r="53" spans="1:7" ht="15.95" customHeight="1" x14ac:dyDescent="0.25">
      <c r="A53" s="148"/>
      <c r="B53" s="134"/>
      <c r="C53" s="141"/>
      <c r="D53" s="196" t="s">
        <v>497</v>
      </c>
      <c r="E53" s="197"/>
      <c r="F53" s="139">
        <f>3150000*1.27</f>
        <v>4000500</v>
      </c>
      <c r="G53" s="139">
        <v>8764550</v>
      </c>
    </row>
    <row r="54" spans="1:7" ht="15.95" customHeight="1" x14ac:dyDescent="0.25">
      <c r="A54" s="148"/>
      <c r="B54" s="134"/>
      <c r="C54" s="141"/>
      <c r="D54" s="196" t="s">
        <v>459</v>
      </c>
      <c r="E54" s="197"/>
      <c r="F54" s="139">
        <f>6750966*1.27</f>
        <v>8573726.8200000003</v>
      </c>
      <c r="G54" s="139">
        <v>8573727</v>
      </c>
    </row>
    <row r="55" spans="1:7" ht="15.95" customHeight="1" x14ac:dyDescent="0.25">
      <c r="A55" s="148"/>
      <c r="B55" s="134"/>
      <c r="C55" s="141"/>
      <c r="D55" s="194" t="s">
        <v>529</v>
      </c>
      <c r="E55" s="201"/>
      <c r="F55" s="139">
        <v>0</v>
      </c>
      <c r="G55" s="139">
        <v>3018999</v>
      </c>
    </row>
    <row r="56" spans="1:7" ht="15.95" customHeight="1" x14ac:dyDescent="0.25">
      <c r="A56" s="148"/>
      <c r="B56" s="134"/>
      <c r="C56" s="141"/>
      <c r="D56" s="194" t="s">
        <v>530</v>
      </c>
      <c r="E56" s="201"/>
      <c r="F56" s="139">
        <v>0</v>
      </c>
      <c r="G56" s="139">
        <v>1320800</v>
      </c>
    </row>
    <row r="57" spans="1:7" ht="15.95" customHeight="1" thickBot="1" x14ac:dyDescent="0.3">
      <c r="A57" s="148"/>
      <c r="B57" s="134"/>
      <c r="C57" s="141"/>
      <c r="D57" s="196" t="s">
        <v>476</v>
      </c>
      <c r="E57" s="196"/>
      <c r="F57" s="139">
        <f>11811000*1.27</f>
        <v>14999970</v>
      </c>
      <c r="G57" s="139">
        <v>9432607</v>
      </c>
    </row>
    <row r="58" spans="1:7" ht="15.95" customHeight="1" thickBot="1" x14ac:dyDescent="0.3">
      <c r="A58" s="149" t="s">
        <v>477</v>
      </c>
      <c r="B58" s="150"/>
      <c r="C58" s="151"/>
      <c r="D58" s="144"/>
      <c r="E58" s="144"/>
      <c r="F58" s="152">
        <f>+F48+F43+F41+F39+F33+F46</f>
        <v>180252751</v>
      </c>
      <c r="G58" s="152">
        <f>+G48+G43+G41+G39+G33+G46</f>
        <v>104174297</v>
      </c>
    </row>
  </sheetData>
  <mergeCells count="51">
    <mergeCell ref="F2:G2"/>
    <mergeCell ref="A3:G3"/>
    <mergeCell ref="D55:E55"/>
    <mergeCell ref="D36:E36"/>
    <mergeCell ref="D37:E37"/>
    <mergeCell ref="D35:E35"/>
    <mergeCell ref="D38:E38"/>
    <mergeCell ref="C39:E39"/>
    <mergeCell ref="C41:E41"/>
    <mergeCell ref="D42:E42"/>
    <mergeCell ref="C43:E43"/>
    <mergeCell ref="D19:E19"/>
    <mergeCell ref="D20:E20"/>
    <mergeCell ref="B6:E6"/>
    <mergeCell ref="C7:E7"/>
    <mergeCell ref="C9:E9"/>
    <mergeCell ref="D18:E18"/>
    <mergeCell ref="D26:E26"/>
    <mergeCell ref="D10:E10"/>
    <mergeCell ref="C11:E11"/>
    <mergeCell ref="D12:E12"/>
    <mergeCell ref="D13:E13"/>
    <mergeCell ref="D14:E14"/>
    <mergeCell ref="D15:E15"/>
    <mergeCell ref="D25:E25"/>
    <mergeCell ref="D57:E57"/>
    <mergeCell ref="D44:E44"/>
    <mergeCell ref="D45:E45"/>
    <mergeCell ref="C46:E46"/>
    <mergeCell ref="D47:E47"/>
    <mergeCell ref="D49:E49"/>
    <mergeCell ref="D50:E50"/>
    <mergeCell ref="D56:E56"/>
    <mergeCell ref="D53:E53"/>
    <mergeCell ref="D54:E54"/>
    <mergeCell ref="A1:F1"/>
    <mergeCell ref="A4:G4"/>
    <mergeCell ref="D51:E51"/>
    <mergeCell ref="D52:E52"/>
    <mergeCell ref="C27:E27"/>
    <mergeCell ref="D28:E28"/>
    <mergeCell ref="A31:F31"/>
    <mergeCell ref="B32:E32"/>
    <mergeCell ref="C33:E33"/>
    <mergeCell ref="D34:E34"/>
    <mergeCell ref="D16:E16"/>
    <mergeCell ref="D17:E17"/>
    <mergeCell ref="C21:E21"/>
    <mergeCell ref="D22:E22"/>
    <mergeCell ref="D23:E23"/>
    <mergeCell ref="A5:F5"/>
  </mergeCells>
  <pageMargins left="0.31496062992125984" right="0.31496062992125984" top="0.35433070866141736" bottom="0.35433070866141736" header="0.31496062992125984" footer="0.31496062992125984"/>
  <pageSetup paperSize="9" scale="88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59"/>
  <sheetViews>
    <sheetView zoomScaleNormal="100" zoomScaleSheetLayoutView="100" workbookViewId="0">
      <selection activeCell="D1" sqref="D1"/>
    </sheetView>
  </sheetViews>
  <sheetFormatPr defaultRowHeight="15.75" x14ac:dyDescent="0.25"/>
  <cols>
    <col min="1" max="1" width="75.28515625" style="127" customWidth="1"/>
    <col min="2" max="2" width="6.85546875" style="127" customWidth="1"/>
    <col min="3" max="3" width="39.42578125" style="127" customWidth="1"/>
    <col min="4" max="4" width="22" style="127" customWidth="1"/>
    <col min="5" max="256" width="9.140625" style="127"/>
    <col min="257" max="257" width="89.42578125" style="127" customWidth="1"/>
    <col min="258" max="258" width="9.140625" style="127"/>
    <col min="259" max="259" width="17" style="127" customWidth="1"/>
    <col min="260" max="512" width="9.140625" style="127"/>
    <col min="513" max="513" width="89.42578125" style="127" customWidth="1"/>
    <col min="514" max="514" width="9.140625" style="127"/>
    <col min="515" max="515" width="17" style="127" customWidth="1"/>
    <col min="516" max="768" width="9.140625" style="127"/>
    <col min="769" max="769" width="89.42578125" style="127" customWidth="1"/>
    <col min="770" max="770" width="9.140625" style="127"/>
    <col min="771" max="771" width="17" style="127" customWidth="1"/>
    <col min="772" max="1024" width="9.140625" style="127"/>
    <col min="1025" max="1025" width="89.42578125" style="127" customWidth="1"/>
    <col min="1026" max="1026" width="9.140625" style="127"/>
    <col min="1027" max="1027" width="17" style="127" customWidth="1"/>
    <col min="1028" max="1280" width="9.140625" style="127"/>
    <col min="1281" max="1281" width="89.42578125" style="127" customWidth="1"/>
    <col min="1282" max="1282" width="9.140625" style="127"/>
    <col min="1283" max="1283" width="17" style="127" customWidth="1"/>
    <col min="1284" max="1536" width="9.140625" style="127"/>
    <col min="1537" max="1537" width="89.42578125" style="127" customWidth="1"/>
    <col min="1538" max="1538" width="9.140625" style="127"/>
    <col min="1539" max="1539" width="17" style="127" customWidth="1"/>
    <col min="1540" max="1792" width="9.140625" style="127"/>
    <col min="1793" max="1793" width="89.42578125" style="127" customWidth="1"/>
    <col min="1794" max="1794" width="9.140625" style="127"/>
    <col min="1795" max="1795" width="17" style="127" customWidth="1"/>
    <col min="1796" max="2048" width="9.140625" style="127"/>
    <col min="2049" max="2049" width="89.42578125" style="127" customWidth="1"/>
    <col min="2050" max="2050" width="9.140625" style="127"/>
    <col min="2051" max="2051" width="17" style="127" customWidth="1"/>
    <col min="2052" max="2304" width="9.140625" style="127"/>
    <col min="2305" max="2305" width="89.42578125" style="127" customWidth="1"/>
    <col min="2306" max="2306" width="9.140625" style="127"/>
    <col min="2307" max="2307" width="17" style="127" customWidth="1"/>
    <col min="2308" max="2560" width="9.140625" style="127"/>
    <col min="2561" max="2561" width="89.42578125" style="127" customWidth="1"/>
    <col min="2562" max="2562" width="9.140625" style="127"/>
    <col min="2563" max="2563" width="17" style="127" customWidth="1"/>
    <col min="2564" max="2816" width="9.140625" style="127"/>
    <col min="2817" max="2817" width="89.42578125" style="127" customWidth="1"/>
    <col min="2818" max="2818" width="9.140625" style="127"/>
    <col min="2819" max="2819" width="17" style="127" customWidth="1"/>
    <col min="2820" max="3072" width="9.140625" style="127"/>
    <col min="3073" max="3073" width="89.42578125" style="127" customWidth="1"/>
    <col min="3074" max="3074" width="9.140625" style="127"/>
    <col min="3075" max="3075" width="17" style="127" customWidth="1"/>
    <col min="3076" max="3328" width="9.140625" style="127"/>
    <col min="3329" max="3329" width="89.42578125" style="127" customWidth="1"/>
    <col min="3330" max="3330" width="9.140625" style="127"/>
    <col min="3331" max="3331" width="17" style="127" customWidth="1"/>
    <col min="3332" max="3584" width="9.140625" style="127"/>
    <col min="3585" max="3585" width="89.42578125" style="127" customWidth="1"/>
    <col min="3586" max="3586" width="9.140625" style="127"/>
    <col min="3587" max="3587" width="17" style="127" customWidth="1"/>
    <col min="3588" max="3840" width="9.140625" style="127"/>
    <col min="3841" max="3841" width="89.42578125" style="127" customWidth="1"/>
    <col min="3842" max="3842" width="9.140625" style="127"/>
    <col min="3843" max="3843" width="17" style="127" customWidth="1"/>
    <col min="3844" max="4096" width="9.140625" style="127"/>
    <col min="4097" max="4097" width="89.42578125" style="127" customWidth="1"/>
    <col min="4098" max="4098" width="9.140625" style="127"/>
    <col min="4099" max="4099" width="17" style="127" customWidth="1"/>
    <col min="4100" max="4352" width="9.140625" style="127"/>
    <col min="4353" max="4353" width="89.42578125" style="127" customWidth="1"/>
    <col min="4354" max="4354" width="9.140625" style="127"/>
    <col min="4355" max="4355" width="17" style="127" customWidth="1"/>
    <col min="4356" max="4608" width="9.140625" style="127"/>
    <col min="4609" max="4609" width="89.42578125" style="127" customWidth="1"/>
    <col min="4610" max="4610" width="9.140625" style="127"/>
    <col min="4611" max="4611" width="17" style="127" customWidth="1"/>
    <col min="4612" max="4864" width="9.140625" style="127"/>
    <col min="4865" max="4865" width="89.42578125" style="127" customWidth="1"/>
    <col min="4866" max="4866" width="9.140625" style="127"/>
    <col min="4867" max="4867" width="17" style="127" customWidth="1"/>
    <col min="4868" max="5120" width="9.140625" style="127"/>
    <col min="5121" max="5121" width="89.42578125" style="127" customWidth="1"/>
    <col min="5122" max="5122" width="9.140625" style="127"/>
    <col min="5123" max="5123" width="17" style="127" customWidth="1"/>
    <col min="5124" max="5376" width="9.140625" style="127"/>
    <col min="5377" max="5377" width="89.42578125" style="127" customWidth="1"/>
    <col min="5378" max="5378" width="9.140625" style="127"/>
    <col min="5379" max="5379" width="17" style="127" customWidth="1"/>
    <col min="5380" max="5632" width="9.140625" style="127"/>
    <col min="5633" max="5633" width="89.42578125" style="127" customWidth="1"/>
    <col min="5634" max="5634" width="9.140625" style="127"/>
    <col min="5635" max="5635" width="17" style="127" customWidth="1"/>
    <col min="5636" max="5888" width="9.140625" style="127"/>
    <col min="5889" max="5889" width="89.42578125" style="127" customWidth="1"/>
    <col min="5890" max="5890" width="9.140625" style="127"/>
    <col min="5891" max="5891" width="17" style="127" customWidth="1"/>
    <col min="5892" max="6144" width="9.140625" style="127"/>
    <col min="6145" max="6145" width="89.42578125" style="127" customWidth="1"/>
    <col min="6146" max="6146" width="9.140625" style="127"/>
    <col min="6147" max="6147" width="17" style="127" customWidth="1"/>
    <col min="6148" max="6400" width="9.140625" style="127"/>
    <col min="6401" max="6401" width="89.42578125" style="127" customWidth="1"/>
    <col min="6402" max="6402" width="9.140625" style="127"/>
    <col min="6403" max="6403" width="17" style="127" customWidth="1"/>
    <col min="6404" max="6656" width="9.140625" style="127"/>
    <col min="6657" max="6657" width="89.42578125" style="127" customWidth="1"/>
    <col min="6658" max="6658" width="9.140625" style="127"/>
    <col min="6659" max="6659" width="17" style="127" customWidth="1"/>
    <col min="6660" max="6912" width="9.140625" style="127"/>
    <col min="6913" max="6913" width="89.42578125" style="127" customWidth="1"/>
    <col min="6914" max="6914" width="9.140625" style="127"/>
    <col min="6915" max="6915" width="17" style="127" customWidth="1"/>
    <col min="6916" max="7168" width="9.140625" style="127"/>
    <col min="7169" max="7169" width="89.42578125" style="127" customWidth="1"/>
    <col min="7170" max="7170" width="9.140625" style="127"/>
    <col min="7171" max="7171" width="17" style="127" customWidth="1"/>
    <col min="7172" max="7424" width="9.140625" style="127"/>
    <col min="7425" max="7425" width="89.42578125" style="127" customWidth="1"/>
    <col min="7426" max="7426" width="9.140625" style="127"/>
    <col min="7427" max="7427" width="17" style="127" customWidth="1"/>
    <col min="7428" max="7680" width="9.140625" style="127"/>
    <col min="7681" max="7681" width="89.42578125" style="127" customWidth="1"/>
    <col min="7682" max="7682" width="9.140625" style="127"/>
    <col min="7683" max="7683" width="17" style="127" customWidth="1"/>
    <col min="7684" max="7936" width="9.140625" style="127"/>
    <col min="7937" max="7937" width="89.42578125" style="127" customWidth="1"/>
    <col min="7938" max="7938" width="9.140625" style="127"/>
    <col min="7939" max="7939" width="17" style="127" customWidth="1"/>
    <col min="7940" max="8192" width="9.140625" style="127"/>
    <col min="8193" max="8193" width="89.42578125" style="127" customWidth="1"/>
    <col min="8194" max="8194" width="9.140625" style="127"/>
    <col min="8195" max="8195" width="17" style="127" customWidth="1"/>
    <col min="8196" max="8448" width="9.140625" style="127"/>
    <col min="8449" max="8449" width="89.42578125" style="127" customWidth="1"/>
    <col min="8450" max="8450" width="9.140625" style="127"/>
    <col min="8451" max="8451" width="17" style="127" customWidth="1"/>
    <col min="8452" max="8704" width="9.140625" style="127"/>
    <col min="8705" max="8705" width="89.42578125" style="127" customWidth="1"/>
    <col min="8706" max="8706" width="9.140625" style="127"/>
    <col min="8707" max="8707" width="17" style="127" customWidth="1"/>
    <col min="8708" max="8960" width="9.140625" style="127"/>
    <col min="8961" max="8961" width="89.42578125" style="127" customWidth="1"/>
    <col min="8962" max="8962" width="9.140625" style="127"/>
    <col min="8963" max="8963" width="17" style="127" customWidth="1"/>
    <col min="8964" max="9216" width="9.140625" style="127"/>
    <col min="9217" max="9217" width="89.42578125" style="127" customWidth="1"/>
    <col min="9218" max="9218" width="9.140625" style="127"/>
    <col min="9219" max="9219" width="17" style="127" customWidth="1"/>
    <col min="9220" max="9472" width="9.140625" style="127"/>
    <col min="9473" max="9473" width="89.42578125" style="127" customWidth="1"/>
    <col min="9474" max="9474" width="9.140625" style="127"/>
    <col min="9475" max="9475" width="17" style="127" customWidth="1"/>
    <col min="9476" max="9728" width="9.140625" style="127"/>
    <col min="9729" max="9729" width="89.42578125" style="127" customWidth="1"/>
    <col min="9730" max="9730" width="9.140625" style="127"/>
    <col min="9731" max="9731" width="17" style="127" customWidth="1"/>
    <col min="9732" max="9984" width="9.140625" style="127"/>
    <col min="9985" max="9985" width="89.42578125" style="127" customWidth="1"/>
    <col min="9986" max="9986" width="9.140625" style="127"/>
    <col min="9987" max="9987" width="17" style="127" customWidth="1"/>
    <col min="9988" max="10240" width="9.140625" style="127"/>
    <col min="10241" max="10241" width="89.42578125" style="127" customWidth="1"/>
    <col min="10242" max="10242" width="9.140625" style="127"/>
    <col min="10243" max="10243" width="17" style="127" customWidth="1"/>
    <col min="10244" max="10496" width="9.140625" style="127"/>
    <col min="10497" max="10497" width="89.42578125" style="127" customWidth="1"/>
    <col min="10498" max="10498" width="9.140625" style="127"/>
    <col min="10499" max="10499" width="17" style="127" customWidth="1"/>
    <col min="10500" max="10752" width="9.140625" style="127"/>
    <col min="10753" max="10753" width="89.42578125" style="127" customWidth="1"/>
    <col min="10754" max="10754" width="9.140625" style="127"/>
    <col min="10755" max="10755" width="17" style="127" customWidth="1"/>
    <col min="10756" max="11008" width="9.140625" style="127"/>
    <col min="11009" max="11009" width="89.42578125" style="127" customWidth="1"/>
    <col min="11010" max="11010" width="9.140625" style="127"/>
    <col min="11011" max="11011" width="17" style="127" customWidth="1"/>
    <col min="11012" max="11264" width="9.140625" style="127"/>
    <col min="11265" max="11265" width="89.42578125" style="127" customWidth="1"/>
    <col min="11266" max="11266" width="9.140625" style="127"/>
    <col min="11267" max="11267" width="17" style="127" customWidth="1"/>
    <col min="11268" max="11520" width="9.140625" style="127"/>
    <col min="11521" max="11521" width="89.42578125" style="127" customWidth="1"/>
    <col min="11522" max="11522" width="9.140625" style="127"/>
    <col min="11523" max="11523" width="17" style="127" customWidth="1"/>
    <col min="11524" max="11776" width="9.140625" style="127"/>
    <col min="11777" max="11777" width="89.42578125" style="127" customWidth="1"/>
    <col min="11778" max="11778" width="9.140625" style="127"/>
    <col min="11779" max="11779" width="17" style="127" customWidth="1"/>
    <col min="11780" max="12032" width="9.140625" style="127"/>
    <col min="12033" max="12033" width="89.42578125" style="127" customWidth="1"/>
    <col min="12034" max="12034" width="9.140625" style="127"/>
    <col min="12035" max="12035" width="17" style="127" customWidth="1"/>
    <col min="12036" max="12288" width="9.140625" style="127"/>
    <col min="12289" max="12289" width="89.42578125" style="127" customWidth="1"/>
    <col min="12290" max="12290" width="9.140625" style="127"/>
    <col min="12291" max="12291" width="17" style="127" customWidth="1"/>
    <col min="12292" max="12544" width="9.140625" style="127"/>
    <col min="12545" max="12545" width="89.42578125" style="127" customWidth="1"/>
    <col min="12546" max="12546" width="9.140625" style="127"/>
    <col min="12547" max="12547" width="17" style="127" customWidth="1"/>
    <col min="12548" max="12800" width="9.140625" style="127"/>
    <col min="12801" max="12801" width="89.42578125" style="127" customWidth="1"/>
    <col min="12802" max="12802" width="9.140625" style="127"/>
    <col min="12803" max="12803" width="17" style="127" customWidth="1"/>
    <col min="12804" max="13056" width="9.140625" style="127"/>
    <col min="13057" max="13057" width="89.42578125" style="127" customWidth="1"/>
    <col min="13058" max="13058" width="9.140625" style="127"/>
    <col min="13059" max="13059" width="17" style="127" customWidth="1"/>
    <col min="13060" max="13312" width="9.140625" style="127"/>
    <col min="13313" max="13313" width="89.42578125" style="127" customWidth="1"/>
    <col min="13314" max="13314" width="9.140625" style="127"/>
    <col min="13315" max="13315" width="17" style="127" customWidth="1"/>
    <col min="13316" max="13568" width="9.140625" style="127"/>
    <col min="13569" max="13569" width="89.42578125" style="127" customWidth="1"/>
    <col min="13570" max="13570" width="9.140625" style="127"/>
    <col min="13571" max="13571" width="17" style="127" customWidth="1"/>
    <col min="13572" max="13824" width="9.140625" style="127"/>
    <col min="13825" max="13825" width="89.42578125" style="127" customWidth="1"/>
    <col min="13826" max="13826" width="9.140625" style="127"/>
    <col min="13827" max="13827" width="17" style="127" customWidth="1"/>
    <col min="13828" max="14080" width="9.140625" style="127"/>
    <col min="14081" max="14081" width="89.42578125" style="127" customWidth="1"/>
    <col min="14082" max="14082" width="9.140625" style="127"/>
    <col min="14083" max="14083" width="17" style="127" customWidth="1"/>
    <col min="14084" max="14336" width="9.140625" style="127"/>
    <col min="14337" max="14337" width="89.42578125" style="127" customWidth="1"/>
    <col min="14338" max="14338" width="9.140625" style="127"/>
    <col min="14339" max="14339" width="17" style="127" customWidth="1"/>
    <col min="14340" max="14592" width="9.140625" style="127"/>
    <col min="14593" max="14593" width="89.42578125" style="127" customWidth="1"/>
    <col min="14594" max="14594" width="9.140625" style="127"/>
    <col min="14595" max="14595" width="17" style="127" customWidth="1"/>
    <col min="14596" max="14848" width="9.140625" style="127"/>
    <col min="14849" max="14849" width="89.42578125" style="127" customWidth="1"/>
    <col min="14850" max="14850" width="9.140625" style="127"/>
    <col min="14851" max="14851" width="17" style="127" customWidth="1"/>
    <col min="14852" max="15104" width="9.140625" style="127"/>
    <col min="15105" max="15105" width="89.42578125" style="127" customWidth="1"/>
    <col min="15106" max="15106" width="9.140625" style="127"/>
    <col min="15107" max="15107" width="17" style="127" customWidth="1"/>
    <col min="15108" max="15360" width="9.140625" style="127"/>
    <col min="15361" max="15361" width="89.42578125" style="127" customWidth="1"/>
    <col min="15362" max="15362" width="9.140625" style="127"/>
    <col min="15363" max="15363" width="17" style="127" customWidth="1"/>
    <col min="15364" max="15616" width="9.140625" style="127"/>
    <col min="15617" max="15617" width="89.42578125" style="127" customWidth="1"/>
    <col min="15618" max="15618" width="9.140625" style="127"/>
    <col min="15619" max="15619" width="17" style="127" customWidth="1"/>
    <col min="15620" max="15872" width="9.140625" style="127"/>
    <col min="15873" max="15873" width="89.42578125" style="127" customWidth="1"/>
    <col min="15874" max="15874" width="9.140625" style="127"/>
    <col min="15875" max="15875" width="17" style="127" customWidth="1"/>
    <col min="15876" max="16128" width="9.140625" style="127"/>
    <col min="16129" max="16129" width="89.42578125" style="127" customWidth="1"/>
    <col min="16130" max="16130" width="9.140625" style="127"/>
    <col min="16131" max="16131" width="17" style="127" customWidth="1"/>
    <col min="16132" max="16384" width="9.140625" style="127"/>
  </cols>
  <sheetData>
    <row r="1" spans="1:6" s="128" customFormat="1" ht="18.75" x14ac:dyDescent="0.3">
      <c r="A1" s="184" t="s">
        <v>429</v>
      </c>
      <c r="B1" s="221"/>
      <c r="C1" s="223" t="s">
        <v>547</v>
      </c>
      <c r="D1" s="223"/>
      <c r="E1" s="69"/>
      <c r="F1" s="69"/>
    </row>
    <row r="2" spans="1:6" s="128" customFormat="1" ht="18.75" x14ac:dyDescent="0.3">
      <c r="A2" s="175"/>
      <c r="B2" s="176"/>
      <c r="C2" s="178"/>
      <c r="D2" s="178"/>
      <c r="E2" s="69"/>
      <c r="F2" s="69"/>
    </row>
    <row r="3" spans="1:6" s="128" customFormat="1" ht="18.75" x14ac:dyDescent="0.3">
      <c r="A3" s="222" t="s">
        <v>480</v>
      </c>
      <c r="B3" s="222"/>
      <c r="C3" s="222"/>
      <c r="D3" s="222"/>
      <c r="E3" s="69"/>
      <c r="F3" s="69"/>
    </row>
    <row r="4" spans="1:6" s="128" customFormat="1" ht="18.75" x14ac:dyDescent="0.3">
      <c r="A4" s="80"/>
      <c r="B4" s="70"/>
      <c r="C4" s="71"/>
      <c r="D4" s="71"/>
      <c r="E4" s="69"/>
      <c r="F4" s="69"/>
    </row>
    <row r="5" spans="1:6" s="128" customFormat="1" ht="18.75" x14ac:dyDescent="0.3">
      <c r="A5" s="191" t="s">
        <v>440</v>
      </c>
      <c r="B5" s="191"/>
      <c r="C5" s="191"/>
      <c r="D5" s="191"/>
      <c r="E5" s="177"/>
      <c r="F5" s="177"/>
    </row>
    <row r="6" spans="1:6" s="128" customFormat="1" ht="18.75" x14ac:dyDescent="0.3">
      <c r="A6" s="73"/>
      <c r="B6" s="73"/>
      <c r="C6" s="74"/>
      <c r="D6" s="74"/>
      <c r="E6" s="74"/>
      <c r="F6" s="73"/>
    </row>
    <row r="7" spans="1:6" ht="23.25" customHeight="1" x14ac:dyDescent="0.25"/>
    <row r="8" spans="1:6" ht="31.5" x14ac:dyDescent="0.25">
      <c r="A8" s="153" t="s">
        <v>441</v>
      </c>
      <c r="B8" s="154" t="s">
        <v>442</v>
      </c>
      <c r="C8" s="153" t="s">
        <v>498</v>
      </c>
      <c r="D8" s="153" t="s">
        <v>531</v>
      </c>
    </row>
    <row r="9" spans="1:6" x14ac:dyDescent="0.25">
      <c r="A9" s="155" t="s">
        <v>499</v>
      </c>
      <c r="B9" s="156" t="s">
        <v>138</v>
      </c>
      <c r="C9" s="138">
        <v>48000</v>
      </c>
      <c r="D9" s="138">
        <v>0</v>
      </c>
    </row>
    <row r="10" spans="1:6" x14ac:dyDescent="0.25">
      <c r="A10" s="157"/>
      <c r="B10" s="158" t="s">
        <v>138</v>
      </c>
      <c r="C10" s="159">
        <f>SUM(C9)</f>
        <v>48000</v>
      </c>
      <c r="D10" s="159">
        <f>SUM(D9)</f>
        <v>0</v>
      </c>
    </row>
    <row r="11" spans="1:6" x14ac:dyDescent="0.25">
      <c r="A11" s="155" t="s">
        <v>500</v>
      </c>
      <c r="B11" s="156" t="s">
        <v>142</v>
      </c>
      <c r="C11" s="138">
        <v>200000</v>
      </c>
      <c r="D11" s="138">
        <v>546900</v>
      </c>
    </row>
    <row r="12" spans="1:6" x14ac:dyDescent="0.25">
      <c r="A12" s="155" t="s">
        <v>443</v>
      </c>
      <c r="B12" s="156" t="s">
        <v>142</v>
      </c>
      <c r="C12" s="138">
        <v>200000</v>
      </c>
      <c r="D12" s="138">
        <v>240000</v>
      </c>
    </row>
    <row r="13" spans="1:6" ht="30" x14ac:dyDescent="0.25">
      <c r="A13" s="160" t="s">
        <v>501</v>
      </c>
      <c r="B13" s="156" t="s">
        <v>142</v>
      </c>
      <c r="C13" s="138">
        <v>6000000</v>
      </c>
      <c r="D13" s="138">
        <v>6914340</v>
      </c>
    </row>
    <row r="14" spans="1:6" x14ac:dyDescent="0.25">
      <c r="A14" s="155" t="s">
        <v>502</v>
      </c>
      <c r="B14" s="156" t="s">
        <v>142</v>
      </c>
      <c r="C14" s="138">
        <v>800000</v>
      </c>
      <c r="D14" s="138">
        <v>0</v>
      </c>
    </row>
    <row r="15" spans="1:6" x14ac:dyDescent="0.25">
      <c r="A15" s="155" t="s">
        <v>503</v>
      </c>
      <c r="B15" s="156" t="s">
        <v>142</v>
      </c>
      <c r="C15" s="138">
        <v>200000</v>
      </c>
      <c r="D15" s="138">
        <v>200000</v>
      </c>
    </row>
    <row r="16" spans="1:6" x14ac:dyDescent="0.25">
      <c r="A16" s="155" t="s">
        <v>504</v>
      </c>
      <c r="B16" s="156" t="s">
        <v>142</v>
      </c>
      <c r="C16" s="138">
        <v>500000</v>
      </c>
      <c r="D16" s="138">
        <v>439588</v>
      </c>
    </row>
    <row r="17" spans="1:4" x14ac:dyDescent="0.25">
      <c r="A17" s="161" t="s">
        <v>444</v>
      </c>
      <c r="B17" s="162" t="s">
        <v>142</v>
      </c>
      <c r="C17" s="163">
        <f>SUM(C11:C16)</f>
        <v>7900000</v>
      </c>
      <c r="D17" s="163">
        <f>SUM(D11:D16)</f>
        <v>8340828</v>
      </c>
    </row>
    <row r="18" spans="1:4" x14ac:dyDescent="0.25">
      <c r="A18" s="164" t="s">
        <v>445</v>
      </c>
      <c r="B18" s="158" t="s">
        <v>3</v>
      </c>
      <c r="C18" s="159">
        <f>SUM(C10+C17)</f>
        <v>7948000</v>
      </c>
      <c r="D18" s="159">
        <f>SUM(D10+D17)</f>
        <v>8340828</v>
      </c>
    </row>
    <row r="21" spans="1:4" ht="31.5" x14ac:dyDescent="0.25">
      <c r="A21" s="165" t="s">
        <v>441</v>
      </c>
      <c r="B21" s="154" t="s">
        <v>442</v>
      </c>
      <c r="C21" s="166" t="s">
        <v>498</v>
      </c>
      <c r="D21" s="153" t="s">
        <v>531</v>
      </c>
    </row>
    <row r="22" spans="1:4" x14ac:dyDescent="0.25">
      <c r="A22" s="164" t="s">
        <v>160</v>
      </c>
      <c r="B22" s="158" t="s">
        <v>148</v>
      </c>
      <c r="C22" s="159">
        <f>SUM(C23:C31)</f>
        <v>1646360</v>
      </c>
      <c r="D22" s="159">
        <f>SUM(D23:D31)</f>
        <v>3403512</v>
      </c>
    </row>
    <row r="23" spans="1:4" x14ac:dyDescent="0.25">
      <c r="A23" s="155" t="s">
        <v>505</v>
      </c>
      <c r="B23" s="156" t="s">
        <v>148</v>
      </c>
      <c r="C23" s="167">
        <v>1206600</v>
      </c>
      <c r="D23" s="167">
        <v>1251600</v>
      </c>
    </row>
    <row r="24" spans="1:4" x14ac:dyDescent="0.25">
      <c r="A24" s="167" t="s">
        <v>506</v>
      </c>
      <c r="B24" s="156" t="s">
        <v>148</v>
      </c>
      <c r="C24" s="167">
        <v>324560</v>
      </c>
      <c r="D24" s="167">
        <v>549285</v>
      </c>
    </row>
    <row r="25" spans="1:4" x14ac:dyDescent="0.25">
      <c r="A25" s="167" t="s">
        <v>532</v>
      </c>
      <c r="B25" s="156" t="s">
        <v>148</v>
      </c>
      <c r="C25" s="167">
        <v>0</v>
      </c>
      <c r="D25" s="167">
        <v>20000</v>
      </c>
    </row>
    <row r="26" spans="1:4" x14ac:dyDescent="0.25">
      <c r="A26" s="167" t="s">
        <v>533</v>
      </c>
      <c r="B26" s="156" t="s">
        <v>148</v>
      </c>
      <c r="C26" s="167">
        <v>0</v>
      </c>
      <c r="D26" s="167">
        <v>200000</v>
      </c>
    </row>
    <row r="27" spans="1:4" x14ac:dyDescent="0.25">
      <c r="A27" s="167" t="s">
        <v>534</v>
      </c>
      <c r="B27" s="156" t="s">
        <v>148</v>
      </c>
      <c r="C27" s="167">
        <v>0</v>
      </c>
      <c r="D27" s="167">
        <v>200000</v>
      </c>
    </row>
    <row r="28" spans="1:4" x14ac:dyDescent="0.25">
      <c r="A28" s="167" t="s">
        <v>535</v>
      </c>
      <c r="B28" s="156" t="s">
        <v>148</v>
      </c>
      <c r="C28" s="167">
        <v>0</v>
      </c>
      <c r="D28" s="167">
        <v>900000</v>
      </c>
    </row>
    <row r="29" spans="1:4" x14ac:dyDescent="0.25">
      <c r="A29" s="167" t="s">
        <v>517</v>
      </c>
      <c r="B29" s="156" t="s">
        <v>148</v>
      </c>
      <c r="C29" s="167">
        <v>0</v>
      </c>
      <c r="D29" s="167">
        <v>144900</v>
      </c>
    </row>
    <row r="30" spans="1:4" x14ac:dyDescent="0.25">
      <c r="A30" s="167" t="s">
        <v>536</v>
      </c>
      <c r="B30" s="156" t="s">
        <v>148</v>
      </c>
      <c r="C30" s="167">
        <v>0</v>
      </c>
      <c r="D30" s="167">
        <v>22527</v>
      </c>
    </row>
    <row r="31" spans="1:4" x14ac:dyDescent="0.25">
      <c r="A31" s="167" t="s">
        <v>507</v>
      </c>
      <c r="B31" s="156" t="s">
        <v>148</v>
      </c>
      <c r="C31" s="167">
        <v>115200</v>
      </c>
      <c r="D31" s="167">
        <v>115200</v>
      </c>
    </row>
    <row r="32" spans="1:4" x14ac:dyDescent="0.25">
      <c r="A32" s="157" t="s">
        <v>447</v>
      </c>
      <c r="B32" s="158"/>
      <c r="C32" s="159">
        <f>SUM(C33:C55)</f>
        <v>12869460</v>
      </c>
      <c r="D32" s="159">
        <f>SUM(D33:D55)</f>
        <v>11711560</v>
      </c>
    </row>
    <row r="33" spans="1:4" x14ac:dyDescent="0.25">
      <c r="A33" s="167" t="s">
        <v>508</v>
      </c>
      <c r="B33" s="156" t="s">
        <v>153</v>
      </c>
      <c r="C33" s="138">
        <v>539840</v>
      </c>
      <c r="D33" s="138">
        <v>604800</v>
      </c>
    </row>
    <row r="34" spans="1:4" x14ac:dyDescent="0.25">
      <c r="A34" s="167" t="s">
        <v>509</v>
      </c>
      <c r="B34" s="156" t="s">
        <v>153</v>
      </c>
      <c r="C34" s="138">
        <v>900000</v>
      </c>
      <c r="D34" s="138">
        <v>900000</v>
      </c>
    </row>
    <row r="35" spans="1:4" x14ac:dyDescent="0.25">
      <c r="A35" s="167" t="s">
        <v>510</v>
      </c>
      <c r="B35" s="156" t="s">
        <v>153</v>
      </c>
      <c r="C35" s="138">
        <v>1300000</v>
      </c>
      <c r="D35" s="138">
        <v>1300000</v>
      </c>
    </row>
    <row r="36" spans="1:4" x14ac:dyDescent="0.25">
      <c r="A36" s="167" t="s">
        <v>511</v>
      </c>
      <c r="B36" s="156" t="s">
        <v>153</v>
      </c>
      <c r="C36" s="138">
        <v>2660000</v>
      </c>
      <c r="D36" s="138">
        <v>2660000</v>
      </c>
    </row>
    <row r="37" spans="1:4" x14ac:dyDescent="0.25">
      <c r="A37" s="167" t="s">
        <v>512</v>
      </c>
      <c r="B37" s="156" t="s">
        <v>153</v>
      </c>
      <c r="C37" s="138">
        <v>800000</v>
      </c>
      <c r="D37" s="138">
        <v>320000</v>
      </c>
    </row>
    <row r="38" spans="1:4" x14ac:dyDescent="0.25">
      <c r="A38" s="167" t="s">
        <v>513</v>
      </c>
      <c r="B38" s="156" t="s">
        <v>153</v>
      </c>
      <c r="C38" s="138">
        <v>400000</v>
      </c>
      <c r="D38" s="138">
        <v>0</v>
      </c>
    </row>
    <row r="39" spans="1:4" x14ac:dyDescent="0.25">
      <c r="A39" s="167" t="s">
        <v>450</v>
      </c>
      <c r="B39" s="156" t="s">
        <v>153</v>
      </c>
      <c r="C39" s="138">
        <v>30000</v>
      </c>
      <c r="D39" s="138">
        <v>30000</v>
      </c>
    </row>
    <row r="40" spans="1:4" x14ac:dyDescent="0.25">
      <c r="A40" s="167" t="s">
        <v>514</v>
      </c>
      <c r="B40" s="156" t="s">
        <v>153</v>
      </c>
      <c r="C40" s="138">
        <v>2000000</v>
      </c>
      <c r="D40" s="138">
        <v>1410000</v>
      </c>
    </row>
    <row r="41" spans="1:4" x14ac:dyDescent="0.25">
      <c r="A41" s="168" t="s">
        <v>515</v>
      </c>
      <c r="B41" s="156" t="s">
        <v>153</v>
      </c>
      <c r="C41" s="169">
        <v>100000</v>
      </c>
      <c r="D41" s="169">
        <v>100000</v>
      </c>
    </row>
    <row r="42" spans="1:4" x14ac:dyDescent="0.25">
      <c r="A42" s="168" t="s">
        <v>516</v>
      </c>
      <c r="B42" s="156" t="s">
        <v>153</v>
      </c>
      <c r="C42" s="138">
        <v>850000</v>
      </c>
      <c r="D42" s="138">
        <v>850000</v>
      </c>
    </row>
    <row r="43" spans="1:4" x14ac:dyDescent="0.25">
      <c r="A43" s="168" t="s">
        <v>446</v>
      </c>
      <c r="B43" s="170" t="s">
        <v>153</v>
      </c>
      <c r="C43" s="138">
        <v>50850</v>
      </c>
      <c r="D43" s="138">
        <v>51750</v>
      </c>
    </row>
    <row r="44" spans="1:4" x14ac:dyDescent="0.25">
      <c r="A44" s="168" t="s">
        <v>517</v>
      </c>
      <c r="B44" s="170" t="s">
        <v>153</v>
      </c>
      <c r="C44" s="138">
        <v>202910</v>
      </c>
      <c r="D44" s="138">
        <v>103500</v>
      </c>
    </row>
    <row r="45" spans="1:4" x14ac:dyDescent="0.25">
      <c r="A45" s="168" t="s">
        <v>518</v>
      </c>
      <c r="B45" s="170" t="s">
        <v>153</v>
      </c>
      <c r="C45" s="138">
        <v>655860</v>
      </c>
      <c r="D45" s="138">
        <v>655860</v>
      </c>
    </row>
    <row r="46" spans="1:4" x14ac:dyDescent="0.25">
      <c r="A46" s="168" t="s">
        <v>542</v>
      </c>
      <c r="B46" s="170" t="s">
        <v>153</v>
      </c>
      <c r="C46" s="138">
        <v>0</v>
      </c>
      <c r="D46" s="138">
        <v>37910</v>
      </c>
    </row>
    <row r="47" spans="1:4" x14ac:dyDescent="0.25">
      <c r="A47" s="168" t="s">
        <v>448</v>
      </c>
      <c r="B47" s="170" t="s">
        <v>153</v>
      </c>
      <c r="C47" s="138">
        <v>300000</v>
      </c>
      <c r="D47" s="138">
        <v>300000</v>
      </c>
    </row>
    <row r="48" spans="1:4" x14ac:dyDescent="0.25">
      <c r="A48" s="168" t="s">
        <v>449</v>
      </c>
      <c r="B48" s="170" t="s">
        <v>153</v>
      </c>
      <c r="C48" s="138">
        <v>130000</v>
      </c>
      <c r="D48" s="138">
        <v>129052</v>
      </c>
    </row>
    <row r="49" spans="1:4" x14ac:dyDescent="0.25">
      <c r="A49" s="168" t="s">
        <v>519</v>
      </c>
      <c r="B49" s="170" t="s">
        <v>153</v>
      </c>
      <c r="C49" s="138">
        <v>1650000</v>
      </c>
      <c r="D49" s="138">
        <v>0</v>
      </c>
    </row>
    <row r="50" spans="1:4" x14ac:dyDescent="0.25">
      <c r="A50" s="168" t="s">
        <v>537</v>
      </c>
      <c r="B50" s="170" t="s">
        <v>153</v>
      </c>
      <c r="C50" s="138">
        <v>0</v>
      </c>
      <c r="D50" s="138">
        <v>125000</v>
      </c>
    </row>
    <row r="51" spans="1:4" x14ac:dyDescent="0.25">
      <c r="A51" s="168" t="s">
        <v>538</v>
      </c>
      <c r="B51" s="170" t="s">
        <v>153</v>
      </c>
      <c r="C51" s="138">
        <v>0</v>
      </c>
      <c r="D51" s="138">
        <v>1713192</v>
      </c>
    </row>
    <row r="52" spans="1:4" x14ac:dyDescent="0.25">
      <c r="A52" s="168" t="s">
        <v>539</v>
      </c>
      <c r="B52" s="170" t="s">
        <v>153</v>
      </c>
      <c r="C52" s="138">
        <v>0</v>
      </c>
      <c r="D52" s="138">
        <v>20000</v>
      </c>
    </row>
    <row r="53" spans="1:4" x14ac:dyDescent="0.25">
      <c r="A53" s="168" t="s">
        <v>540</v>
      </c>
      <c r="B53" s="170" t="s">
        <v>153</v>
      </c>
      <c r="C53" s="138">
        <v>0</v>
      </c>
      <c r="D53" s="138">
        <v>80496</v>
      </c>
    </row>
    <row r="54" spans="1:4" x14ac:dyDescent="0.25">
      <c r="A54" s="168" t="s">
        <v>541</v>
      </c>
      <c r="B54" s="170" t="s">
        <v>153</v>
      </c>
      <c r="C54" s="138">
        <v>0</v>
      </c>
      <c r="D54" s="138">
        <v>20000</v>
      </c>
    </row>
    <row r="55" spans="1:4" x14ac:dyDescent="0.25">
      <c r="A55" s="168" t="s">
        <v>520</v>
      </c>
      <c r="B55" s="170" t="s">
        <v>153</v>
      </c>
      <c r="C55" s="138">
        <v>300000</v>
      </c>
      <c r="D55" s="138">
        <v>300000</v>
      </c>
    </row>
    <row r="56" spans="1:4" x14ac:dyDescent="0.25">
      <c r="A56" s="165" t="s">
        <v>451</v>
      </c>
      <c r="B56" s="171" t="s">
        <v>240</v>
      </c>
      <c r="C56" s="159">
        <f>SUM(C57:C59)</f>
        <v>132647475</v>
      </c>
      <c r="D56" s="159">
        <f>SUM(D57:D59)</f>
        <v>132647475</v>
      </c>
    </row>
    <row r="57" spans="1:4" x14ac:dyDescent="0.25">
      <c r="A57" s="172" t="s">
        <v>521</v>
      </c>
      <c r="B57" s="173" t="s">
        <v>240</v>
      </c>
      <c r="C57" s="174">
        <v>73513855</v>
      </c>
      <c r="D57" s="174">
        <v>73513855</v>
      </c>
    </row>
    <row r="58" spans="1:4" x14ac:dyDescent="0.25">
      <c r="A58" s="172" t="s">
        <v>522</v>
      </c>
      <c r="B58" s="173" t="s">
        <v>240</v>
      </c>
      <c r="C58" s="174">
        <v>53860800</v>
      </c>
      <c r="D58" s="174">
        <v>53860800</v>
      </c>
    </row>
    <row r="59" spans="1:4" x14ac:dyDescent="0.25">
      <c r="A59" s="167" t="s">
        <v>198</v>
      </c>
      <c r="B59" s="173" t="s">
        <v>239</v>
      </c>
      <c r="C59" s="174">
        <v>5272820</v>
      </c>
      <c r="D59" s="174">
        <v>5272820</v>
      </c>
    </row>
  </sheetData>
  <mergeCells count="4">
    <mergeCell ref="A1:B1"/>
    <mergeCell ref="A3:D3"/>
    <mergeCell ref="C1:D1"/>
    <mergeCell ref="A5:D5"/>
  </mergeCells>
  <phoneticPr fontId="16" type="noConversion"/>
  <pageMargins left="0.31496062992125984" right="0.31496062992125984" top="0.82677165354330717" bottom="0.74803149606299213" header="0.31496062992125984" footer="0.31496062992125984"/>
  <pageSetup paperSize="9" scale="67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25"/>
  <sheetViews>
    <sheetView workbookViewId="0">
      <selection activeCell="D1" sqref="D1"/>
    </sheetView>
  </sheetViews>
  <sheetFormatPr defaultRowHeight="20.100000000000001" customHeight="1" x14ac:dyDescent="0.25"/>
  <cols>
    <col min="1" max="1" width="57.5703125" style="3" customWidth="1"/>
    <col min="2" max="2" width="15.140625" style="52" bestFit="1" customWidth="1"/>
    <col min="3" max="3" width="16.85546875" style="5" bestFit="1" customWidth="1"/>
    <col min="4" max="4" width="53.42578125" style="3" customWidth="1"/>
    <col min="5" max="5" width="15.140625" style="5" bestFit="1" customWidth="1"/>
    <col min="6" max="6" width="16.85546875" style="5" bestFit="1" customWidth="1"/>
    <col min="7" max="16384" width="9.140625" style="3"/>
  </cols>
  <sheetData>
    <row r="1" spans="1:6" s="2" customFormat="1" ht="20.100000000000001" customHeight="1" x14ac:dyDescent="0.25">
      <c r="A1" s="184" t="s">
        <v>429</v>
      </c>
      <c r="B1" s="185"/>
      <c r="C1" s="49"/>
      <c r="D1" s="228" t="s">
        <v>548</v>
      </c>
      <c r="E1" s="228"/>
      <c r="F1" s="229"/>
    </row>
    <row r="2" spans="1:6" ht="20.100000000000001" customHeight="1" x14ac:dyDescent="0.25">
      <c r="A2" s="186" t="s">
        <v>478</v>
      </c>
      <c r="B2" s="186"/>
      <c r="C2" s="186"/>
      <c r="D2" s="186"/>
      <c r="E2" s="186"/>
      <c r="F2" s="230"/>
    </row>
    <row r="3" spans="1:6" ht="20.100000000000001" customHeight="1" x14ac:dyDescent="0.25">
      <c r="A3" s="20"/>
      <c r="B3" s="50"/>
      <c r="C3" s="51"/>
      <c r="D3" s="20"/>
      <c r="E3" s="51"/>
    </row>
    <row r="4" spans="1:6" s="2" customFormat="1" ht="20.100000000000001" customHeight="1" x14ac:dyDescent="0.25">
      <c r="A4" s="186" t="s">
        <v>405</v>
      </c>
      <c r="B4" s="186"/>
      <c r="C4" s="186"/>
      <c r="D4" s="186"/>
      <c r="E4" s="186"/>
      <c r="F4" s="230"/>
    </row>
    <row r="5" spans="1:6" ht="20.100000000000001" customHeight="1" thickBot="1" x14ac:dyDescent="0.3"/>
    <row r="6" spans="1:6" ht="20.100000000000001" customHeight="1" x14ac:dyDescent="0.25">
      <c r="A6" s="231" t="s">
        <v>406</v>
      </c>
      <c r="B6" s="232"/>
      <c r="C6" s="233"/>
      <c r="D6" s="231" t="s">
        <v>407</v>
      </c>
      <c r="E6" s="234"/>
      <c r="F6" s="235"/>
    </row>
    <row r="7" spans="1:6" ht="20.100000000000001" customHeight="1" x14ac:dyDescent="0.25">
      <c r="A7" s="226" t="s">
        <v>408</v>
      </c>
      <c r="B7" s="224">
        <v>2019</v>
      </c>
      <c r="C7" s="225"/>
      <c r="D7" s="226" t="s">
        <v>409</v>
      </c>
      <c r="E7" s="224">
        <v>2019</v>
      </c>
      <c r="F7" s="225"/>
    </row>
    <row r="8" spans="1:6" ht="20.100000000000001" customHeight="1" thickBot="1" x14ac:dyDescent="0.3">
      <c r="A8" s="227"/>
      <c r="B8" s="113" t="s">
        <v>410</v>
      </c>
      <c r="C8" s="114" t="s">
        <v>411</v>
      </c>
      <c r="D8" s="227"/>
      <c r="E8" s="113" t="s">
        <v>410</v>
      </c>
      <c r="F8" s="114" t="s">
        <v>411</v>
      </c>
    </row>
    <row r="9" spans="1:6" ht="20.100000000000001" customHeight="1" x14ac:dyDescent="0.25">
      <c r="A9" s="115" t="s">
        <v>32</v>
      </c>
      <c r="B9" s="85">
        <v>154502974</v>
      </c>
      <c r="C9" s="86">
        <v>190028676</v>
      </c>
      <c r="D9" s="115" t="s">
        <v>74</v>
      </c>
      <c r="E9" s="8">
        <v>30769796</v>
      </c>
      <c r="F9" s="121">
        <v>33247247</v>
      </c>
    </row>
    <row r="10" spans="1:6" ht="20.100000000000001" customHeight="1" x14ac:dyDescent="0.25">
      <c r="A10" s="55" t="s">
        <v>34</v>
      </c>
      <c r="B10" s="31">
        <v>88063926</v>
      </c>
      <c r="C10" s="88">
        <v>104099560</v>
      </c>
      <c r="D10" s="55" t="s">
        <v>414</v>
      </c>
      <c r="E10" s="11">
        <v>6206652</v>
      </c>
      <c r="F10" s="116">
        <v>6197747</v>
      </c>
    </row>
    <row r="11" spans="1:6" ht="20.100000000000001" customHeight="1" x14ac:dyDescent="0.25">
      <c r="A11" s="55" t="s">
        <v>35</v>
      </c>
      <c r="B11" s="31">
        <v>66255128</v>
      </c>
      <c r="C11" s="88">
        <v>69075311</v>
      </c>
      <c r="D11" s="55" t="s">
        <v>24</v>
      </c>
      <c r="E11" s="11">
        <v>85470570</v>
      </c>
      <c r="F11" s="116">
        <v>101311808</v>
      </c>
    </row>
    <row r="12" spans="1:6" ht="20.100000000000001" customHeight="1" x14ac:dyDescent="0.25">
      <c r="A12" s="55" t="s">
        <v>37</v>
      </c>
      <c r="B12" s="31">
        <v>0</v>
      </c>
      <c r="C12" s="88">
        <v>1250000</v>
      </c>
      <c r="D12" s="55" t="s">
        <v>25</v>
      </c>
      <c r="E12" s="11">
        <v>7948000</v>
      </c>
      <c r="F12" s="116">
        <v>8340828</v>
      </c>
    </row>
    <row r="13" spans="1:6" ht="20.100000000000001" customHeight="1" x14ac:dyDescent="0.25">
      <c r="A13" s="55" t="s">
        <v>412</v>
      </c>
      <c r="B13" s="11">
        <v>0</v>
      </c>
      <c r="C13" s="116">
        <v>0</v>
      </c>
      <c r="D13" s="55" t="s">
        <v>415</v>
      </c>
      <c r="E13" s="11">
        <v>91750340</v>
      </c>
      <c r="F13" s="116">
        <v>176930314</v>
      </c>
    </row>
    <row r="14" spans="1:6" ht="20.100000000000001" customHeight="1" thickBot="1" x14ac:dyDescent="0.3">
      <c r="A14" s="117" t="s">
        <v>438</v>
      </c>
      <c r="B14" s="118">
        <v>0</v>
      </c>
      <c r="C14" s="119">
        <v>0</v>
      </c>
      <c r="D14" s="117" t="s">
        <v>413</v>
      </c>
      <c r="E14" s="118">
        <v>132647475</v>
      </c>
      <c r="F14" s="119">
        <v>157285715</v>
      </c>
    </row>
    <row r="15" spans="1:6" ht="20.100000000000001" customHeight="1" thickBot="1" x14ac:dyDescent="0.3">
      <c r="A15" s="60" t="s">
        <v>416</v>
      </c>
      <c r="B15" s="12">
        <f>SUM(B9:B14)</f>
        <v>308822028</v>
      </c>
      <c r="C15" s="120">
        <f t="shared" ref="C15" si="0">SUM(C9:C14)</f>
        <v>364453547</v>
      </c>
      <c r="D15" s="60" t="s">
        <v>417</v>
      </c>
      <c r="E15" s="12">
        <f>SUM(E9:E14)</f>
        <v>354792833</v>
      </c>
      <c r="F15" s="120">
        <f t="shared" ref="F15" si="1">SUM(F9:F14)</f>
        <v>483313659</v>
      </c>
    </row>
    <row r="16" spans="1:6" ht="20.100000000000001" customHeight="1" x14ac:dyDescent="0.25">
      <c r="A16" s="57"/>
      <c r="B16" s="58"/>
      <c r="C16" s="59"/>
      <c r="D16" s="65"/>
      <c r="E16" s="59"/>
      <c r="F16" s="180"/>
    </row>
    <row r="17" spans="1:6" ht="20.100000000000001" customHeight="1" x14ac:dyDescent="0.25">
      <c r="A17" s="55" t="s">
        <v>418</v>
      </c>
      <c r="B17" s="11"/>
      <c r="C17" s="11"/>
      <c r="D17" s="63" t="s">
        <v>419</v>
      </c>
      <c r="E17" s="11"/>
      <c r="F17" s="116"/>
    </row>
    <row r="18" spans="1:6" ht="20.100000000000001" customHeight="1" x14ac:dyDescent="0.25">
      <c r="A18" s="55" t="s">
        <v>33</v>
      </c>
      <c r="B18" s="31">
        <v>17915627</v>
      </c>
      <c r="C18" s="31">
        <v>3790374</v>
      </c>
      <c r="D18" s="63" t="s">
        <v>27</v>
      </c>
      <c r="E18" s="11">
        <v>65415792</v>
      </c>
      <c r="F18" s="116">
        <f>38520+120375964+18268+25426882</f>
        <v>145859634</v>
      </c>
    </row>
    <row r="19" spans="1:6" ht="20.100000000000001" customHeight="1" x14ac:dyDescent="0.25">
      <c r="A19" s="55" t="s">
        <v>36</v>
      </c>
      <c r="B19" s="31">
        <v>25031700</v>
      </c>
      <c r="C19" s="31">
        <v>49983582</v>
      </c>
      <c r="D19" s="63" t="s">
        <v>421</v>
      </c>
      <c r="E19" s="11">
        <v>17662264</v>
      </c>
      <c r="F19" s="116">
        <v>24444136</v>
      </c>
    </row>
    <row r="20" spans="1:6" ht="20.100000000000001" customHeight="1" x14ac:dyDescent="0.25">
      <c r="A20" s="55" t="s">
        <v>420</v>
      </c>
      <c r="B20" s="31">
        <v>10100000</v>
      </c>
      <c r="C20" s="31">
        <v>0</v>
      </c>
      <c r="D20" s="63" t="s">
        <v>422</v>
      </c>
      <c r="E20" s="11">
        <v>141931300</v>
      </c>
      <c r="F20" s="116">
        <f>90264614+1732000+0</f>
        <v>91996614</v>
      </c>
    </row>
    <row r="21" spans="1:6" ht="20.100000000000001" customHeight="1" x14ac:dyDescent="0.25">
      <c r="A21" s="55" t="s">
        <v>412</v>
      </c>
      <c r="B21" s="11">
        <v>256254285</v>
      </c>
      <c r="C21" s="11">
        <v>333306558</v>
      </c>
      <c r="D21" s="63" t="s">
        <v>423</v>
      </c>
      <c r="E21" s="11">
        <v>38321451</v>
      </c>
      <c r="F21" s="116">
        <v>12177683</v>
      </c>
    </row>
    <row r="22" spans="1:6" ht="20.100000000000001" customHeight="1" thickBot="1" x14ac:dyDescent="0.3">
      <c r="A22" s="56" t="s">
        <v>439</v>
      </c>
      <c r="B22" s="15"/>
      <c r="C22" s="15">
        <v>6257665</v>
      </c>
      <c r="D22" s="64" t="s">
        <v>424</v>
      </c>
      <c r="E22" s="15">
        <v>0</v>
      </c>
      <c r="F22" s="181"/>
    </row>
    <row r="23" spans="1:6" ht="20.100000000000001" customHeight="1" thickBot="1" x14ac:dyDescent="0.3">
      <c r="A23" s="60" t="s">
        <v>425</v>
      </c>
      <c r="B23" s="12">
        <f>SUM(B18:B22)</f>
        <v>309301612</v>
      </c>
      <c r="C23" s="120">
        <f t="shared" ref="C23" si="2">SUM(C18:C22)</f>
        <v>393338179</v>
      </c>
      <c r="D23" s="60" t="s">
        <v>426</v>
      </c>
      <c r="E23" s="12">
        <f>SUM(E18:E22)</f>
        <v>263330807</v>
      </c>
      <c r="F23" s="120">
        <f t="shared" ref="F23" si="3">SUM(F18:F22)</f>
        <v>274478067</v>
      </c>
    </row>
    <row r="24" spans="1:6" ht="20.100000000000001" customHeight="1" thickBot="1" x14ac:dyDescent="0.3">
      <c r="A24" s="53"/>
      <c r="B24" s="54"/>
      <c r="C24" s="22"/>
      <c r="D24" s="67"/>
      <c r="E24" s="22"/>
      <c r="F24" s="179"/>
    </row>
    <row r="25" spans="1:6" ht="20.100000000000001" customHeight="1" thickBot="1" x14ac:dyDescent="0.3">
      <c r="A25" s="122" t="s">
        <v>427</v>
      </c>
      <c r="B25" s="123">
        <f>+B15+B23</f>
        <v>618123640</v>
      </c>
      <c r="C25" s="124">
        <f>+C15+C23</f>
        <v>757791726</v>
      </c>
      <c r="D25" s="125" t="s">
        <v>428</v>
      </c>
      <c r="E25" s="124">
        <f>+E15+E23</f>
        <v>618123640</v>
      </c>
      <c r="F25" s="126">
        <f>+F15+F23</f>
        <v>757791726</v>
      </c>
    </row>
  </sheetData>
  <mergeCells count="10">
    <mergeCell ref="B7:C7"/>
    <mergeCell ref="E7:F7"/>
    <mergeCell ref="A7:A8"/>
    <mergeCell ref="D7:D8"/>
    <mergeCell ref="A1:B1"/>
    <mergeCell ref="D1:F1"/>
    <mergeCell ref="A2:F2"/>
    <mergeCell ref="A4:F4"/>
    <mergeCell ref="A6:C6"/>
    <mergeCell ref="D6:F6"/>
  </mergeCells>
  <pageMargins left="0.51181102362204722" right="0.51181102362204722" top="0.94488188976377963" bottom="0.35433070866141736" header="0.31496062992125984" footer="0.31496062992125984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1</vt:i4>
      </vt:variant>
    </vt:vector>
  </HeadingPairs>
  <TitlesOfParts>
    <vt:vector size="7" baseType="lpstr">
      <vt:lpstr>8sz. Kiemelt kiadás és bevétel</vt:lpstr>
      <vt:lpstr>9.sz Kiadások</vt:lpstr>
      <vt:lpstr>10.sz Bevételek</vt:lpstr>
      <vt:lpstr>11.sz. beruházások</vt:lpstr>
      <vt:lpstr>12.sz. szociális és átadott</vt:lpstr>
      <vt:lpstr>13.sz. Műk és felh. ei.</vt:lpstr>
      <vt:lpstr>'12.sz. szociális és átadott'!Nyomtatási_terület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user2</cp:lastModifiedBy>
  <cp:lastPrinted>2020-06-16T09:11:02Z</cp:lastPrinted>
  <dcterms:created xsi:type="dcterms:W3CDTF">2018-05-30T07:35:38Z</dcterms:created>
  <dcterms:modified xsi:type="dcterms:W3CDTF">2020-06-16T09:11:12Z</dcterms:modified>
</cp:coreProperties>
</file>