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\Zárszámadás 2022\"/>
    </mc:Choice>
  </mc:AlternateContent>
  <xr:revisionPtr revIDLastSave="0" documentId="13_ncr:1_{6F32D0BC-F196-4415-8853-1C29231E7EF0}" xr6:coauthVersionLast="47" xr6:coauthVersionMax="47" xr10:uidLastSave="{00000000-0000-0000-0000-000000000000}"/>
  <bookViews>
    <workbookView xWindow="-120" yWindow="-120" windowWidth="29040" windowHeight="15840" tabRatio="729" xr2:uid="{00000000-000D-0000-FFFF-FFFF00000000}"/>
  </bookViews>
  <sheets>
    <sheet name="8sz. Kiemelt kiadás és bevétel" sheetId="5" r:id="rId1"/>
    <sheet name="9.sz Kiadások" sheetId="6" r:id="rId2"/>
    <sheet name="10.sz Bevételek" sheetId="7" r:id="rId3"/>
    <sheet name="11.sz. beruházások felújítások" sheetId="14" r:id="rId4"/>
    <sheet name="12.sz. szociális és átadott" sheetId="15" r:id="rId5"/>
    <sheet name="13.sz. Műk és felh. ei." sheetId="8" r:id="rId6"/>
  </sheets>
  <definedNames>
    <definedName name="_xlnm.Print_Area" localSheetId="4">'12.sz. szociális és átadott'!$A$1:$D$50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6" l="1"/>
  <c r="D23" i="15"/>
  <c r="D47" i="15"/>
  <c r="D17" i="15"/>
  <c r="D12" i="15"/>
  <c r="D13" i="15" s="1"/>
  <c r="G25" i="14"/>
  <c r="G21" i="14"/>
  <c r="G33" i="14"/>
  <c r="G32" i="14" s="1"/>
  <c r="G45" i="14"/>
  <c r="G44" i="14" s="1"/>
  <c r="G37" i="14"/>
  <c r="F32" i="14"/>
  <c r="G39" i="14"/>
  <c r="G38" i="14" s="1"/>
  <c r="G42" i="14"/>
  <c r="G40" i="14"/>
  <c r="G13" i="14"/>
  <c r="G11" i="14"/>
  <c r="G24" i="14"/>
  <c r="G23" i="14" s="1"/>
  <c r="G27" i="14"/>
  <c r="F44" i="14"/>
  <c r="F42" i="14"/>
  <c r="F40" i="14"/>
  <c r="F38" i="14"/>
  <c r="F27" i="14"/>
  <c r="F25" i="14"/>
  <c r="F23" i="14"/>
  <c r="F21" i="14"/>
  <c r="F8" i="14"/>
  <c r="C47" i="15"/>
  <c r="C23" i="15"/>
  <c r="C17" i="15"/>
  <c r="C12" i="15"/>
  <c r="C13" i="15" s="1"/>
  <c r="D62" i="6"/>
  <c r="D41" i="6"/>
  <c r="C41" i="6"/>
  <c r="G7" i="14" l="1"/>
  <c r="G29" i="14" s="1"/>
  <c r="G46" i="14"/>
  <c r="F7" i="14"/>
  <c r="F29" i="14" s="1"/>
  <c r="F46" i="14"/>
  <c r="G20" i="8"/>
  <c r="G19" i="8"/>
  <c r="F20" i="8"/>
  <c r="F19" i="8"/>
  <c r="G18" i="8"/>
  <c r="G17" i="8"/>
  <c r="F18" i="8"/>
  <c r="F17" i="8"/>
  <c r="G11" i="8"/>
  <c r="G9" i="8"/>
  <c r="F13" i="8"/>
  <c r="C8" i="8"/>
  <c r="C21" i="8"/>
  <c r="B21" i="8"/>
  <c r="B17" i="8"/>
  <c r="B11" i="8"/>
  <c r="C9" i="8"/>
  <c r="C19" i="8"/>
  <c r="C11" i="8"/>
  <c r="C18" i="8"/>
  <c r="C10" i="8"/>
  <c r="C17" i="8"/>
  <c r="G13" i="8"/>
  <c r="G12" i="8"/>
  <c r="G10" i="8"/>
  <c r="G8" i="8"/>
  <c r="B19" i="8"/>
  <c r="B18" i="8"/>
  <c r="B10" i="8"/>
  <c r="B9" i="8"/>
  <c r="B8" i="8"/>
  <c r="F12" i="8"/>
  <c r="F11" i="8"/>
  <c r="F10" i="8"/>
  <c r="F9" i="8"/>
  <c r="F8" i="8"/>
  <c r="D14" i="7"/>
  <c r="C14" i="7"/>
  <c r="C20" i="7" s="1"/>
  <c r="C20" i="6"/>
  <c r="C24" i="6"/>
  <c r="C30" i="6"/>
  <c r="C33" i="6"/>
  <c r="C44" i="6"/>
  <c r="C50" i="6"/>
  <c r="C60" i="6"/>
  <c r="C74" i="6"/>
  <c r="C82" i="6"/>
  <c r="C87" i="6"/>
  <c r="C96" i="6"/>
  <c r="C14" i="5" s="1"/>
  <c r="C120" i="6"/>
  <c r="C25" i="6" l="1"/>
  <c r="C51" i="6"/>
  <c r="C97" i="6" s="1"/>
  <c r="C121" i="6" s="1"/>
  <c r="C26" i="7" l="1"/>
  <c r="C29" i="7"/>
  <c r="C40" i="7" l="1"/>
  <c r="D64" i="7" l="1"/>
  <c r="C64" i="7"/>
  <c r="D70" i="7"/>
  <c r="C70" i="7"/>
  <c r="G22" i="8" l="1"/>
  <c r="F22" i="8"/>
  <c r="G14" i="8"/>
  <c r="F14" i="8"/>
  <c r="C14" i="8"/>
  <c r="B14" i="8"/>
  <c r="D96" i="7"/>
  <c r="C96" i="7"/>
  <c r="D85" i="7"/>
  <c r="C20" i="8" s="1"/>
  <c r="C22" i="8" s="1"/>
  <c r="C85" i="7"/>
  <c r="B20" i="8" s="1"/>
  <c r="B22" i="8" s="1"/>
  <c r="D80" i="7"/>
  <c r="C80" i="7"/>
  <c r="D75" i="7"/>
  <c r="C75" i="7"/>
  <c r="D58" i="7"/>
  <c r="C58" i="7"/>
  <c r="D52" i="7"/>
  <c r="C52" i="7"/>
  <c r="D29" i="7"/>
  <c r="D26" i="7"/>
  <c r="D20" i="7"/>
  <c r="D120" i="6"/>
  <c r="D96" i="6"/>
  <c r="D14" i="5" s="1"/>
  <c r="D15" i="5" s="1"/>
  <c r="D17" i="5" s="1"/>
  <c r="D87" i="6"/>
  <c r="D82" i="6"/>
  <c r="D74" i="6"/>
  <c r="D60" i="6"/>
  <c r="D50" i="6"/>
  <c r="D44" i="6"/>
  <c r="D33" i="6"/>
  <c r="D30" i="6"/>
  <c r="D24" i="6"/>
  <c r="D20" i="6"/>
  <c r="D25" i="5"/>
  <c r="D27" i="5" s="1"/>
  <c r="C25" i="5"/>
  <c r="C27" i="5" s="1"/>
  <c r="C15" i="5"/>
  <c r="C17" i="5" s="1"/>
  <c r="G24" i="8" l="1"/>
  <c r="D40" i="7"/>
  <c r="D71" i="7" s="1"/>
  <c r="B24" i="8"/>
  <c r="D91" i="7"/>
  <c r="D98" i="7" s="1"/>
  <c r="C24" i="8"/>
  <c r="C71" i="7"/>
  <c r="F24" i="8"/>
  <c r="C91" i="7"/>
  <c r="C98" i="7" s="1"/>
  <c r="D51" i="6"/>
  <c r="D25" i="6"/>
  <c r="D99" i="7" l="1"/>
  <c r="C99" i="7"/>
  <c r="D97" i="6"/>
  <c r="D121" i="6" s="1"/>
</calcChain>
</file>

<file path=xl/sharedStrings.xml><?xml version="1.0" encoding="utf-8"?>
<sst xmlns="http://schemas.openxmlformats.org/spreadsheetml/2006/main" count="654" uniqueCount="533">
  <si>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</si>
  <si>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</si>
  <si>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</si>
  <si>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</si>
  <si>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</si>
  <si>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</si>
  <si>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</si>
  <si>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</si>
  <si>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</si>
  <si>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</si>
  <si>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</si>
  <si>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</si>
  <si>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</si>
  <si>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</si>
  <si>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</si>
  <si>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</si>
  <si>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</si>
  <si>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</si>
  <si>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</si>
  <si>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</si>
  <si>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</si>
  <si>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</si>
  <si>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</si>
  <si>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</si>
  <si>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</si>
  <si>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</si>
  <si>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</si>
  <si>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</si>
  <si>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</si>
  <si>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</si>
  <si>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</si>
  <si>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</si>
  <si>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</si>
  <si>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</si>
  <si>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</si>
  <si>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</si>
  <si>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</si>
  <si>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</si>
  <si>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</si>
  <si>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</si>
  <si>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</si>
  <si>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</si>
  <si>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</si>
  <si>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</si>
  <si>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</si>
  <si>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</si>
  <si>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</si>
  <si>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</si>
  <si>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</si>
  <si>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</si>
  <si>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</si>
  <si>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</si>
  <si>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</si>
  <si>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</si>
  <si>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</si>
  <si>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</si>
  <si>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</si>
  <si>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</si>
  <si>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</si>
  <si>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</si>
  <si>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</si>
  <si>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</si>
  <si>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</si>
  <si>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</si>
  <si>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</si>
  <si>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</si>
  <si>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</si>
  <si>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</si>
  <si>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</si>
  <si>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</si>
  <si>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</si>
  <si>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</si>
  <si>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</si>
  <si>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</si>
  <si>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</si>
  <si>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</si>
  <si>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</si>
  <si>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</si>
  <si>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</si>
  <si>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</si>
  <si>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</si>
  <si>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</si>
  <si>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</si>
  <si>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</si>
  <si>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</si>
  <si>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</si>
  <si>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</si>
  <si>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</si>
  <si>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</si>
  <si>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</si>
  <si>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</si>
  <si>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</si>
  <si>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</si>
  <si>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</si>
  <si>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</si>
  <si>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</si>
  <si>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</si>
  <si>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</si>
  <si>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</si>
  <si>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</si>
  <si>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</si>
  <si>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</si>
  <si>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</si>
  <si>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</si>
  <si>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</si>
  <si>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</si>
  <si>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</si>
  <si>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</si>
  <si>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</si>
  <si>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</si>
  <si>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</si>
  <si>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</si>
  <si>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</si>
  <si>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</si>
  <si>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</si>
  <si>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</si>
  <si>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</si>
  <si>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</si>
  <si>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</si>
  <si>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</si>
  <si>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</si>
  <si>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</si>
  <si>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</si>
  <si>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</si>
  <si>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</si>
  <si>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</si>
  <si>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</si>
  <si>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</si>
  <si>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</si>
  <si>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</si>
  <si>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</si>
  <si>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</si>
  <si>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</si>
  <si>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</si>
  <si>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</si>
  <si>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</si>
  <si>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</si>
  <si>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</si>
  <si>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</si>
  <si>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</si>
  <si>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</si>
  <si>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</si>
  <si>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</si>
  <si>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</si>
  <si>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</si>
  <si>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</si>
  <si>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</si>
  <si>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</si>
  <si>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</si>
  <si>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</si>
  <si>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</si>
  <si>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</si>
  <si>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</si>
  <si>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</si>
  <si>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</si>
  <si>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</si>
  <si>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</si>
  <si>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</si>
  <si>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</si>
  <si>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</si>
  <si>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</si>
  <si>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</si>
  <si>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</si>
  <si>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</si>
  <si>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</si>
  <si>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</si>
  <si>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</si>
  <si>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</si>
  <si>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</si>
  <si>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</si>
  <si>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</si>
  <si>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</si>
  <si>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</si>
  <si>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</si>
  <si>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</si>
  <si>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</si>
  <si>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</si>
  <si>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</si>
  <si>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</si>
  <si>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</si>
  <si>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</si>
  <si>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</si>
  <si>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</si>
  <si>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</si>
  <si>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</si>
  <si>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</si>
  <si>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</si>
  <si>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</si>
  <si>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</si>
  <si>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</si>
  <si>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</si>
  <si>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</si>
  <si>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</si>
  <si>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</si>
  <si>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</si>
  <si>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</si>
  <si>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</si>
  <si>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</si>
  <si>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</si>
  <si>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</si>
  <si>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</si>
  <si>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</si>
  <si>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</si>
  <si>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</si>
  <si>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</si>
  <si>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</si>
  <si>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</si>
  <si>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</si>
  <si>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</si>
  <si>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</si>
  <si>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</si>
  <si>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</si>
  <si>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</si>
  <si>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</si>
  <si>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</si>
  <si>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</si>
  <si>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</si>
  <si>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</si>
  <si>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</si>
  <si>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</si>
  <si>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</si>
  <si>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</si>
  <si>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</si>
  <si>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</si>
  <si>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</si>
  <si>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</si>
  <si>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</si>
  <si>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</si>
  <si>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</si>
  <si>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</si>
  <si>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</si>
  <si>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</si>
  <si>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</si>
  <si>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</si>
  <si>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</si>
  <si>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</si>
  <si>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</si>
  <si>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</si>
  <si>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</si>
  <si>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</si>
  <si>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</si>
  <si>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</si>
  <si>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</si>
  <si>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</si>
  <si>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</si>
  <si>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</si>
  <si>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</si>
  <si>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</si>
  <si>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</si>
  <si>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</si>
  <si>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</si>
  <si>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</si>
  <si>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</si>
  <si>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</si>
  <si>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</si>
  <si>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</si>
  <si>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</si>
  <si>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</si>
  <si>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</si>
  <si>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</si>
  <si>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</si>
  <si>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</si>
  <si>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</si>
  <si>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</si>
  <si>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</si>
  <si>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</si>
  <si>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</si>
  <si>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</si>
  <si>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</si>
  <si>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</si>
  <si>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</si>
  <si>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</si>
  <si>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</si>
  <si>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</si>
  <si>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</si>
  <si>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</si>
  <si>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</si>
  <si>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</si>
  <si>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</si>
  <si>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</si>
  <si>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</si>
  <si>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</si>
  <si>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</si>
  <si>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</si>
  <si>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</si>
  <si>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</si>
  <si>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</si>
  <si>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</si>
  <si>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</si>
  <si>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</si>
  <si>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</si>
  <si>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</si>
  <si>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</si>
  <si>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</si>
  <si>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</si>
  <si>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</si>
  <si>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</si>
  <si>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</si>
  <si>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</si>
  <si>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</si>
  <si>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</si>
  <si>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</si>
  <si>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</si>
  <si>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</si>
  <si>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</si>
  <si>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</si>
  <si>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</si>
  <si>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</si>
  <si>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</si>
  <si>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</si>
  <si>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</si>
  <si>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</si>
  <si>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</si>
  <si>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</si>
  <si>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</si>
  <si>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</si>
  <si>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</si>
  <si>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</si>
  <si>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</si>
  <si>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</si>
  <si>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</si>
  <si>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</si>
  <si>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</si>
  <si>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</si>
  <si>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</si>
  <si>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</si>
  <si>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</si>
  <si>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</si>
  <si>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</si>
  <si>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</si>
  <si>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</si>
  <si>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</si>
  <si>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</si>
  <si>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</si>
  <si>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</si>
  <si>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</si>
  <si>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</si>
  <si>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</si>
  <si>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</si>
  <si>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</si>
  <si>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</si>
  <si>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</si>
  <si>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</si>
  <si>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</si>
  <si>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</si>
  <si>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</si>
  <si>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</si>
  <si>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</si>
  <si>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</si>
  <si>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</si>
  <si>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</si>
  <si>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</si>
  <si>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</si>
  <si>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</si>
  <si>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</si>
  <si>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</si>
  <si>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</si>
  <si>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B63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</si>
  <si>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</si>
  <si>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</si>
  <si>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</si>
  <si>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</si>
  <si>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</si>
  <si>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</si>
  <si>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</si>
  <si>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</si>
  <si>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</si>
  <si>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</si>
  <si>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</si>
  <si>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</si>
  <si>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</si>
  <si>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</si>
  <si>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</si>
  <si>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</si>
  <si>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</si>
  <si>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</si>
  <si>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</si>
  <si>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</si>
  <si>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</si>
  <si>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</si>
  <si>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</si>
  <si>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</si>
  <si>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</si>
  <si>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</si>
  <si>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</si>
  <si>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</si>
  <si>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</si>
  <si>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</si>
  <si>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</si>
  <si>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</si>
  <si>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</si>
  <si>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</si>
  <si>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</si>
  <si>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</si>
  <si>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</si>
  <si>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</si>
  <si>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</si>
  <si>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</si>
  <si>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</si>
  <si>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</si>
  <si>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</si>
  <si>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</si>
  <si>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</si>
  <si>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</si>
  <si>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</si>
  <si>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</si>
  <si>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</si>
  <si>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</si>
  <si>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</si>
  <si>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</si>
  <si>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</si>
  <si>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</si>
  <si>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</si>
  <si>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</si>
  <si>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</si>
  <si>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</si>
  <si>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</si>
  <si>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</si>
  <si>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</si>
  <si>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Egyéb közhatalmi bevételek</t>
  </si>
  <si>
    <t>B74</t>
  </si>
  <si>
    <t>B75</t>
  </si>
  <si>
    <t>Egyéb felhalmozási célú átvett pénzeszközök államháztartáson kívülről</t>
  </si>
  <si>
    <t>B411</t>
  </si>
  <si>
    <t>Biztosító által fizetett kártérítés</t>
  </si>
  <si>
    <t>B64</t>
  </si>
  <si>
    <t>B65</t>
  </si>
  <si>
    <t>Lekötött betét felbontás, értékpapír visszaváltás</t>
  </si>
  <si>
    <t>Államháztartáson belüli megelőlegezés</t>
  </si>
  <si>
    <t>Megnevezés</t>
  </si>
  <si>
    <t>Rovat-szám</t>
  </si>
  <si>
    <t xml:space="preserve">Egyéb nem intézményi ellátások </t>
  </si>
  <si>
    <t xml:space="preserve">Ellátottak pénzbeli juttatásai </t>
  </si>
  <si>
    <t>TÖOSZ tagdíj</t>
  </si>
  <si>
    <t xml:space="preserve">Egyéb működési célú támogatások államháztartáson kívülre </t>
  </si>
  <si>
    <t>Aranypatak Horgászegyesület</t>
  </si>
  <si>
    <t>Központi írányitó szervi támogatások folyósítása</t>
  </si>
  <si>
    <t>Település üzemeltetés kiadásai</t>
  </si>
  <si>
    <t>Szennyvíz gyűjtése, tisztítása, elhelyezése</t>
  </si>
  <si>
    <t>Viziközmű vagyonon végzett beruházás</t>
  </si>
  <si>
    <t>Víztermelés-kezelés,ellátás</t>
  </si>
  <si>
    <t>Közvilágítás</t>
  </si>
  <si>
    <t>Beruházási kiadások összesen:</t>
  </si>
  <si>
    <t>Víz termelés-kezelés-ellátás</t>
  </si>
  <si>
    <t>Viziközmű vagyonon végzett felújítás</t>
  </si>
  <si>
    <t>Szennyvíz gyűjtése,tisztítása,elhelyezése</t>
  </si>
  <si>
    <t>Felújítási kiadások összesen:</t>
  </si>
  <si>
    <t xml:space="preserve"> - Pereszteg orvosi ügyelet </t>
  </si>
  <si>
    <t>Lövőnek átadott pénzeszköz</t>
  </si>
  <si>
    <t>Iskolaegészségügyi ellátásra Háziorvosnak</t>
  </si>
  <si>
    <t>Sopron és Térsége Önkormányzati Társulás</t>
  </si>
  <si>
    <t>Sopron Térségi Hulladékgazdálkodási Társulás</t>
  </si>
  <si>
    <t xml:space="preserve">Év közössége díj </t>
  </si>
  <si>
    <t>Pénzeszközátadás működésre  Óvodának</t>
  </si>
  <si>
    <t>Pénzeszközátadás működésre  Köh-nak</t>
  </si>
  <si>
    <t>8.SZÁMÚ MELLÉKLET</t>
  </si>
  <si>
    <t>9.SZÁMÚ MELLÉKLET</t>
  </si>
  <si>
    <t>10.SZÁMÚ MELLÉKLET</t>
  </si>
  <si>
    <t>12.SZÁMÚ MELLÉKLET</t>
  </si>
  <si>
    <t>13.SZÁMÚ MELLÉKLET</t>
  </si>
  <si>
    <t>LAKOSSÁGNAK JUTTATOTT TÁMOGATÁSOK,</t>
  </si>
  <si>
    <t>OMSZ támogatása</t>
  </si>
  <si>
    <t>11.SZÁMÚ MELLÉKLET</t>
  </si>
  <si>
    <t>Ingatlanok felújítása</t>
  </si>
  <si>
    <t>B1131</t>
  </si>
  <si>
    <t>B1132</t>
  </si>
  <si>
    <t>Települési önkormányzatok egyes szociális és gyermekjóléti feladatainak támogatása</t>
  </si>
  <si>
    <t>Települési önkormányzatok gyermekétkeztetési feladatainak támogatása</t>
  </si>
  <si>
    <t>Általános forgalmi adó visszatérítése</t>
  </si>
  <si>
    <t>Kapuvári vizitársulat támogatása</t>
  </si>
  <si>
    <t>2022. ÉVI ELŐIRÁNYZATOK</t>
  </si>
  <si>
    <t>Önkormányzati vagyonnal való gazdálkodással kapcsolatos feladatok</t>
  </si>
  <si>
    <t>Dömper - Telek visszavásárlás részlet</t>
  </si>
  <si>
    <t>Bölcsődei motoros napellenző</t>
  </si>
  <si>
    <t>Város- és községgazdálkodás</t>
  </si>
  <si>
    <t>Gépjármű beszerzés</t>
  </si>
  <si>
    <t>Család és nővédelmi egészségügyi gondozás</t>
  </si>
  <si>
    <t>Tárgyi eszközök beszerzése - hűtő, fém szekrény, kartoték szekrény</t>
  </si>
  <si>
    <t>Közutak hidak alagútak üzemeltetése, fenntartása</t>
  </si>
  <si>
    <t>Közvilágítás - Village - Platán köz</t>
  </si>
  <si>
    <t>BURSA ösztöndíj</t>
  </si>
  <si>
    <t xml:space="preserve">  Világörökségi tagdíj</t>
  </si>
  <si>
    <t>Charta tagdíj</t>
  </si>
  <si>
    <t>Utcanévtáblák beszerzése (34db)</t>
  </si>
  <si>
    <t>Gyógyszertár ajtó és portál építés - csere</t>
  </si>
  <si>
    <t>Szent Imre utca fogyasztási mérőhely kiépítése (Búcsúhoz)</t>
  </si>
  <si>
    <t>Földmérés 0174/4</t>
  </si>
  <si>
    <t>F-road tervezés beruházáshoz Fennsz, Nagy Gyula, Platán köz</t>
  </si>
  <si>
    <t>Ingatlan beszerzés 671/4 hrsz / nettó érték, fordított áfás tétel volt/</t>
  </si>
  <si>
    <t>Fűnyíró + fűkasza beszerzés zöldterület kezeléshez</t>
  </si>
  <si>
    <t xml:space="preserve">Hőmennyiségmérő beszerelése Dózsa körúti 3db önkormányzati lakásba </t>
  </si>
  <si>
    <t>"Ilyenek vagyunk mi Nagycenkiek" táblák készítése, Hirdető tábla készítés, 3db kiállítási tablók kerettel</t>
  </si>
  <si>
    <t xml:space="preserve">Hivatalnak mobiltelefon </t>
  </si>
  <si>
    <t>Eredeti e.i.</t>
  </si>
  <si>
    <t>I.módosítás</t>
  </si>
  <si>
    <t>Gyár utca járda felújítás  (Térkő 630fm, járdaburkolat 225m, csapadékelvezetés)</t>
  </si>
  <si>
    <t>Nagy Gyula, Fennesz Rezső utca, Platán köz - Helyi közutak építése felújítása +ford.áfa</t>
  </si>
  <si>
    <t>Padlástér tervezés</t>
  </si>
  <si>
    <t>TOP Plussz 1.2.1-21 műszaki dokuemntáció</t>
  </si>
  <si>
    <t>Hidegségi u. szennívízelvezetési tervek</t>
  </si>
  <si>
    <t>Ingatlan beszerzés 03/1 hrsz / nettó érték, fordított áfás tétel volt/</t>
  </si>
  <si>
    <t>Tűzoltó őrs felújítás (+ egyik tétel fordított áfás: 509.298Ft értékben)</t>
  </si>
  <si>
    <t>Ápolási segély</t>
  </si>
  <si>
    <t>Rendkívüli segély</t>
  </si>
  <si>
    <t>Újszülött támogatás</t>
  </si>
  <si>
    <t>Saját hatáskörben adott természetbeni támogatás</t>
  </si>
  <si>
    <t>Temetési segély</t>
  </si>
  <si>
    <t>I. módosítás</t>
  </si>
  <si>
    <t>Jubileumi jutalomhoz hozzájárulás KÖH-nek</t>
  </si>
  <si>
    <t>Napnyugat Turisztikai Egyesület 2020-2021-es tagdíj</t>
  </si>
  <si>
    <t>GYMS  Katasztrófavédelem támogatása - Flórián nap</t>
  </si>
  <si>
    <t>"Czenki" Hársfa Néptáncegyesület</t>
  </si>
  <si>
    <t>Nagycenk Község Önkéntes Tűzoltó Egyesülete</t>
  </si>
  <si>
    <t>Nagycenki Sportegyesület (futball)</t>
  </si>
  <si>
    <t>Nagycenki Önkéntes Polgárőr Egyesület</t>
  </si>
  <si>
    <t>Leader tagdíj</t>
  </si>
  <si>
    <t>Nagyar Vöröskereszt Győr-Moson-Sopron Megyei Szervezete</t>
  </si>
  <si>
    <t>Friends' of Europe Nagycenk Egyesület</t>
  </si>
  <si>
    <t>Nagycenki Sportegyesület Asztalitenisz Szakosztály</t>
  </si>
  <si>
    <t>Széchenyi Kulturális Alap</t>
  </si>
  <si>
    <t>Nyugati Vármegye Vitézlő Rendje Hagyományörző Egyesület</t>
  </si>
  <si>
    <t>Nagycenki Vegyeskar Kulturális Egyesület</t>
  </si>
  <si>
    <t>Dr. Szemerédi László fogorvos támogatása megállapodás alapján</t>
  </si>
  <si>
    <t>AZ EGYSÉGES ROVATREND SZERINTI KIEMELT KIADÁSI ÉS BEVÉTELI JOGCÍMEK</t>
  </si>
  <si>
    <t>ROVATOK</t>
  </si>
  <si>
    <t>BERUHÁZÁSI kiadások</t>
  </si>
  <si>
    <t>FELÚJÍTÁSI kiadások</t>
  </si>
  <si>
    <t xml:space="preserve">BERUHÁZÁSOK ÉS FELÚJÍTÁSOK </t>
  </si>
  <si>
    <t xml:space="preserve">SZOCIÁLIS, RÁSZORULTSÁGI JELLEGŰ ELLÁTÁSOK </t>
  </si>
  <si>
    <t>Eredeti előirányzat</t>
  </si>
  <si>
    <t>MŰKÖDÉSI ÉS FELHALMOZÁSI CÉLÚ BEVÉTELI ÉS KIADÁSI ELŐIRÁNYZATOK</t>
  </si>
  <si>
    <t>Tartalék általános</t>
  </si>
  <si>
    <t>Tartalékok-cél (Charta + Fertő táj pályázat)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</si>
</sst>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#,##0\ &quot;Ft&quot;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6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3" fontId="1" fillId="0" borderId="0" xfId="0" applyNumberFormat="1" applyFont="1"/>
    <xf numFmtId="0" fontId="8" fillId="0" borderId="4" xfId="0" applyFont="1" applyBorder="1" applyAlignment="1">
      <alignment horizontal="left" vertical="center"/>
    </xf>
    <xf numFmtId="0" fontId="8" fillId="2" borderId="4" xfId="0" applyFont="1" applyFill="1" applyBorder="1"/>
    <xf numFmtId="165" fontId="2" fillId="3" borderId="2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11" fillId="0" borderId="0" xfId="0" applyFont="1"/>
    <xf numFmtId="0" fontId="7" fillId="0" borderId="0" xfId="0" applyFont="1" applyAlignment="1">
      <alignment horizontal="center"/>
    </xf>
    <xf numFmtId="3" fontId="3" fillId="0" borderId="0" xfId="0" applyNumberFormat="1" applyFont="1"/>
    <xf numFmtId="3" fontId="9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3" fontId="8" fillId="0" borderId="0" xfId="0" applyNumberFormat="1" applyFont="1"/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8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42" xfId="0" applyFont="1" applyBorder="1" applyAlignment="1">
      <alignment horizontal="left"/>
    </xf>
    <xf numFmtId="165" fontId="2" fillId="3" borderId="19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165" fontId="2" fillId="0" borderId="22" xfId="0" applyNumberFormat="1" applyFont="1" applyBorder="1" applyAlignment="1">
      <alignment horizontal="right" vertical="center"/>
    </xf>
    <xf numFmtId="165" fontId="6" fillId="3" borderId="10" xfId="0" applyNumberFormat="1" applyFont="1" applyFill="1" applyBorder="1" applyAlignment="1">
      <alignment horizontal="right" vertical="center"/>
    </xf>
    <xf numFmtId="165" fontId="6" fillId="3" borderId="26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165" fontId="5" fillId="4" borderId="6" xfId="0" applyNumberFormat="1" applyFont="1" applyFill="1" applyBorder="1" applyAlignment="1">
      <alignment horizontal="right" vertical="center"/>
    </xf>
    <xf numFmtId="165" fontId="5" fillId="4" borderId="2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165" fontId="2" fillId="4" borderId="6" xfId="0" applyNumberFormat="1" applyFont="1" applyFill="1" applyBorder="1" applyAlignment="1">
      <alignment horizontal="right" vertical="center"/>
    </xf>
    <xf numFmtId="165" fontId="2" fillId="4" borderId="2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/>
    </xf>
    <xf numFmtId="165" fontId="5" fillId="0" borderId="4" xfId="0" applyNumberFormat="1" applyFont="1" applyBorder="1" applyAlignment="1">
      <alignment horizontal="right" vertical="center"/>
    </xf>
    <xf numFmtId="165" fontId="5" fillId="0" borderId="23" xfId="0" applyNumberFormat="1" applyFont="1" applyBorder="1" applyAlignment="1">
      <alignment horizontal="right" vertical="center"/>
    </xf>
    <xf numFmtId="165" fontId="5" fillId="4" borderId="19" xfId="0" applyNumberFormat="1" applyFont="1" applyFill="1" applyBorder="1" applyAlignment="1">
      <alignment horizontal="right" vertical="center"/>
    </xf>
    <xf numFmtId="165" fontId="5" fillId="4" borderId="21" xfId="0" applyNumberFormat="1" applyFont="1" applyFill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24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5" fontId="5" fillId="3" borderId="6" xfId="0" applyNumberFormat="1" applyFont="1" applyFill="1" applyBorder="1" applyAlignment="1">
      <alignment horizontal="right" vertical="center"/>
    </xf>
    <xf numFmtId="165" fontId="5" fillId="3" borderId="25" xfId="0" applyNumberFormat="1" applyFont="1" applyFill="1" applyBorder="1" applyAlignment="1">
      <alignment horizontal="right" vertical="center"/>
    </xf>
    <xf numFmtId="165" fontId="6" fillId="3" borderId="6" xfId="0" applyNumberFormat="1" applyFont="1" applyFill="1" applyBorder="1" applyAlignment="1">
      <alignment horizontal="right" vertical="center"/>
    </xf>
    <xf numFmtId="165" fontId="6" fillId="3" borderId="25" xfId="0" applyNumberFormat="1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/>
    </xf>
    <xf numFmtId="165" fontId="5" fillId="3" borderId="19" xfId="0" applyNumberFormat="1" applyFont="1" applyFill="1" applyBorder="1" applyAlignment="1">
      <alignment horizontal="right" vertical="center"/>
    </xf>
    <xf numFmtId="165" fontId="5" fillId="3" borderId="21" xfId="0" applyNumberFormat="1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3" borderId="27" xfId="0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left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165" fontId="6" fillId="0" borderId="2" xfId="0" applyNumberFormat="1" applyFont="1" applyBorder="1" applyAlignment="1">
      <alignment horizontal="right"/>
    </xf>
    <xf numFmtId="165" fontId="9" fillId="0" borderId="20" xfId="2" applyNumberFormat="1" applyFont="1" applyBorder="1"/>
    <xf numFmtId="165" fontId="6" fillId="0" borderId="4" xfId="0" applyNumberFormat="1" applyFont="1" applyBorder="1" applyAlignment="1">
      <alignment horizontal="right"/>
    </xf>
    <xf numFmtId="165" fontId="6" fillId="0" borderId="23" xfId="2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5" fontId="8" fillId="0" borderId="23" xfId="2" applyNumberFormat="1" applyFont="1" applyBorder="1"/>
    <xf numFmtId="165" fontId="8" fillId="0" borderId="23" xfId="2" applyNumberFormat="1" applyFont="1" applyBorder="1" applyAlignment="1">
      <alignment vertical="center"/>
    </xf>
    <xf numFmtId="165" fontId="9" fillId="0" borderId="23" xfId="2" applyNumberFormat="1" applyFont="1" applyBorder="1"/>
    <xf numFmtId="165" fontId="1" fillId="0" borderId="19" xfId="0" applyNumberFormat="1" applyFont="1" applyBorder="1" applyAlignment="1">
      <alignment horizontal="right"/>
    </xf>
    <xf numFmtId="165" fontId="8" fillId="0" borderId="21" xfId="2" applyNumberFormat="1" applyFont="1" applyBorder="1"/>
    <xf numFmtId="165" fontId="6" fillId="3" borderId="10" xfId="0" applyNumberFormat="1" applyFont="1" applyFill="1" applyBorder="1" applyAlignment="1">
      <alignment horizontal="right"/>
    </xf>
    <xf numFmtId="165" fontId="6" fillId="3" borderId="26" xfId="2" applyNumberFormat="1" applyFont="1" applyFill="1" applyBorder="1" applyAlignment="1">
      <alignment horizontal="right"/>
    </xf>
    <xf numFmtId="165" fontId="1" fillId="0" borderId="0" xfId="0" applyNumberFormat="1" applyFont="1" applyAlignment="1">
      <alignment horizontal="left"/>
    </xf>
    <xf numFmtId="165" fontId="8" fillId="0" borderId="0" xfId="0" applyNumberFormat="1" applyFont="1"/>
    <xf numFmtId="165" fontId="17" fillId="3" borderId="27" xfId="0" applyNumberFormat="1" applyFont="1" applyFill="1" applyBorder="1" applyAlignment="1">
      <alignment horizontal="center" vertical="center"/>
    </xf>
    <xf numFmtId="165" fontId="17" fillId="3" borderId="41" xfId="0" applyNumberFormat="1" applyFont="1" applyFill="1" applyBorder="1" applyAlignment="1">
      <alignment horizontal="center" vertical="center"/>
    </xf>
    <xf numFmtId="165" fontId="6" fillId="0" borderId="2" xfId="2" applyNumberFormat="1" applyFont="1" applyBorder="1" applyAlignment="1">
      <alignment horizontal="right"/>
    </xf>
    <xf numFmtId="165" fontId="1" fillId="0" borderId="24" xfId="2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8" fillId="3" borderId="43" xfId="0" applyFont="1" applyFill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0" fontId="8" fillId="3" borderId="43" xfId="0" applyFont="1" applyFill="1" applyBorder="1" applyAlignment="1">
      <alignment horizontal="left" vertical="center"/>
    </xf>
    <xf numFmtId="0" fontId="8" fillId="3" borderId="30" xfId="0" applyFont="1" applyFill="1" applyBorder="1" applyAlignment="1">
      <alignment horizontal="left" vertical="center"/>
    </xf>
    <xf numFmtId="165" fontId="1" fillId="0" borderId="11" xfId="0" applyNumberFormat="1" applyFont="1" applyBorder="1" applyAlignment="1">
      <alignment horizontal="right"/>
    </xf>
    <xf numFmtId="0" fontId="9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/>
    <xf numFmtId="0" fontId="9" fillId="0" borderId="3" xfId="0" applyFont="1" applyBorder="1"/>
    <xf numFmtId="0" fontId="8" fillId="2" borderId="3" xfId="0" applyFont="1" applyFill="1" applyBorder="1"/>
    <xf numFmtId="0" fontId="8" fillId="0" borderId="18" xfId="0" applyFont="1" applyBorder="1"/>
    <xf numFmtId="0" fontId="8" fillId="2" borderId="19" xfId="0" applyFont="1" applyFill="1" applyBorder="1"/>
    <xf numFmtId="0" fontId="8" fillId="0" borderId="19" xfId="0" applyFont="1" applyBorder="1" applyAlignment="1">
      <alignment horizontal="left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4" xfId="0" applyNumberFormat="1" applyFont="1" applyBorder="1"/>
    <xf numFmtId="165" fontId="9" fillId="0" borderId="4" xfId="0" applyNumberFormat="1" applyFont="1" applyBorder="1"/>
    <xf numFmtId="165" fontId="9" fillId="3" borderId="41" xfId="0" applyNumberFormat="1" applyFont="1" applyFill="1" applyBorder="1" applyAlignment="1">
      <alignment horizontal="center" vertical="center"/>
    </xf>
    <xf numFmtId="165" fontId="8" fillId="0" borderId="23" xfId="0" applyNumberFormat="1" applyFont="1" applyBorder="1"/>
    <xf numFmtId="165" fontId="8" fillId="0" borderId="19" xfId="0" applyNumberFormat="1" applyFont="1" applyBorder="1"/>
    <xf numFmtId="165" fontId="8" fillId="0" borderId="21" xfId="0" applyNumberFormat="1" applyFont="1" applyBorder="1"/>
    <xf numFmtId="165" fontId="9" fillId="0" borderId="23" xfId="0" applyNumberFormat="1" applyFont="1" applyBorder="1"/>
    <xf numFmtId="165" fontId="8" fillId="2" borderId="4" xfId="0" applyNumberFormat="1" applyFont="1" applyFill="1" applyBorder="1"/>
    <xf numFmtId="165" fontId="8" fillId="2" borderId="19" xfId="0" applyNumberFormat="1" applyFont="1" applyFill="1" applyBorder="1"/>
    <xf numFmtId="0" fontId="8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165" fontId="8" fillId="0" borderId="11" xfId="0" applyNumberFormat="1" applyFont="1" applyBorder="1"/>
    <xf numFmtId="165" fontId="8" fillId="0" borderId="24" xfId="0" applyNumberFormat="1" applyFont="1" applyBorder="1"/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165" fontId="9" fillId="0" borderId="8" xfId="0" applyNumberFormat="1" applyFont="1" applyBorder="1"/>
    <xf numFmtId="165" fontId="9" fillId="0" borderId="22" xfId="0" applyNumberFormat="1" applyFont="1" applyBorder="1"/>
    <xf numFmtId="0" fontId="9" fillId="3" borderId="5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/>
    </xf>
    <xf numFmtId="165" fontId="9" fillId="3" borderId="6" xfId="0" applyNumberFormat="1" applyFont="1" applyFill="1" applyBorder="1" applyAlignment="1">
      <alignment vertical="center"/>
    </xf>
    <xf numFmtId="165" fontId="9" fillId="3" borderId="25" xfId="0" applyNumberFormat="1" applyFont="1" applyFill="1" applyBorder="1" applyAlignment="1">
      <alignment vertical="center"/>
    </xf>
    <xf numFmtId="0" fontId="0" fillId="5" borderId="36" xfId="0" applyFill="1" applyBorder="1" applyAlignment="1">
      <alignment vertical="center"/>
    </xf>
    <xf numFmtId="1" fontId="0" fillId="5" borderId="37" xfId="0" applyNumberFormat="1" applyFill="1" applyBorder="1" applyAlignment="1">
      <alignment horizontal="center" vertical="center"/>
    </xf>
    <xf numFmtId="165" fontId="2" fillId="5" borderId="37" xfId="0" applyNumberFormat="1" applyFont="1" applyFill="1" applyBorder="1" applyAlignment="1">
      <alignment horizontal="center" vertical="center"/>
    </xf>
    <xf numFmtId="165" fontId="5" fillId="5" borderId="38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left" vertical="center"/>
    </xf>
    <xf numFmtId="165" fontId="2" fillId="0" borderId="28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3" borderId="6" xfId="0" applyNumberFormat="1" applyFont="1" applyFill="1" applyBorder="1" applyAlignment="1">
      <alignment horizontal="right" vertical="center"/>
    </xf>
    <xf numFmtId="165" fontId="2" fillId="3" borderId="30" xfId="0" applyNumberFormat="1" applyFont="1" applyFill="1" applyBorder="1" applyAlignment="1">
      <alignment horizontal="right" vertical="center"/>
    </xf>
    <xf numFmtId="165" fontId="2" fillId="0" borderId="31" xfId="0" applyNumberFormat="1" applyFont="1" applyBorder="1" applyAlignment="1">
      <alignment horizontal="right" vertical="center"/>
    </xf>
    <xf numFmtId="165" fontId="2" fillId="0" borderId="32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5" fillId="3" borderId="30" xfId="0" applyNumberFormat="1" applyFont="1" applyFill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165" fontId="2" fillId="3" borderId="25" xfId="0" applyNumberFormat="1" applyFont="1" applyFill="1" applyBorder="1" applyAlignment="1">
      <alignment horizontal="right" vertical="center"/>
    </xf>
    <xf numFmtId="165" fontId="2" fillId="6" borderId="19" xfId="0" applyNumberFormat="1" applyFont="1" applyFill="1" applyBorder="1" applyAlignment="1">
      <alignment horizontal="center" vertical="center"/>
    </xf>
    <xf numFmtId="165" fontId="2" fillId="6" borderId="29" xfId="0" applyNumberFormat="1" applyFont="1" applyFill="1" applyBorder="1" applyAlignment="1">
      <alignment horizontal="center" vertical="center"/>
    </xf>
    <xf numFmtId="165" fontId="2" fillId="6" borderId="21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center"/>
    </xf>
    <xf numFmtId="165" fontId="2" fillId="6" borderId="4" xfId="0" applyNumberFormat="1" applyFont="1" applyFill="1" applyBorder="1" applyAlignment="1">
      <alignment horizontal="right" vertical="center"/>
    </xf>
    <xf numFmtId="165" fontId="2" fillId="6" borderId="14" xfId="0" applyNumberFormat="1" applyFont="1" applyFill="1" applyBorder="1" applyAlignment="1">
      <alignment horizontal="right" vertical="center"/>
    </xf>
    <xf numFmtId="0" fontId="2" fillId="6" borderId="15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left" vertical="center"/>
    </xf>
    <xf numFmtId="165" fontId="9" fillId="6" borderId="2" xfId="0" applyNumberFormat="1" applyFont="1" applyFill="1" applyBorder="1"/>
    <xf numFmtId="165" fontId="9" fillId="6" borderId="20" xfId="0" applyNumberFormat="1" applyFont="1" applyFill="1" applyBorder="1"/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/>
    <xf numFmtId="0" fontId="9" fillId="6" borderId="2" xfId="0" applyFont="1" applyFill="1" applyBorder="1"/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4" xfId="0" applyNumberFormat="1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3" fontId="8" fillId="0" borderId="14" xfId="0" applyNumberFormat="1" applyFont="1" applyBorder="1" applyAlignment="1">
      <alignment horizontal="left"/>
    </xf>
    <xf numFmtId="3" fontId="8" fillId="0" borderId="15" xfId="0" applyNumberFormat="1" applyFont="1" applyBorder="1" applyAlignment="1">
      <alignment horizontal="left"/>
    </xf>
    <xf numFmtId="0" fontId="8" fillId="0" borderId="0" xfId="0" applyFont="1" applyAlignment="1">
      <alignment horizontal="right"/>
    </xf>
    <xf numFmtId="0" fontId="14" fillId="0" borderId="0" xfId="0" applyFont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center" vertical="center"/>
    </xf>
    <xf numFmtId="1" fontId="0" fillId="6" borderId="14" xfId="0" applyNumberFormat="1" applyFill="1" applyBorder="1" applyAlignment="1">
      <alignment horizontal="center" vertical="center"/>
    </xf>
    <xf numFmtId="1" fontId="0" fillId="6" borderId="23" xfId="0" applyNumberForma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</cellXfs>
  <cellStyles count="3">
    <cellStyle name="Ezres" xfId="2" builtinId="3"/>
    <cellStyle name="Ezres 2" xfId="1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zoomScaleNormal="100" workbookViewId="0">
      <selection activeCell="G14" sqref="G14"/>
    </sheetView>
  </sheetViews>
  <sheetFormatPr defaultRowHeight="20.100000000000001" customHeight="1" x14ac:dyDescent="0.25"/>
  <cols>
    <col min="1" max="1" width="6.85546875" style="2" bestFit="1" customWidth="1"/>
    <col min="2" max="2" width="69" style="3" customWidth="1"/>
    <col min="3" max="3" width="22.140625" style="2" customWidth="1"/>
    <col min="4" max="4" width="23.42578125" style="2" bestFit="1" customWidth="1"/>
    <col min="5" max="16384" width="9.140625" style="2"/>
  </cols>
  <sheetData>
    <row r="1" spans="1:4" s="1" customFormat="1" ht="20.100000000000001" customHeight="1" x14ac:dyDescent="0.25">
      <c r="A1" s="214"/>
      <c r="B1" s="215"/>
      <c r="D1" s="2" t="s">
        <v>455</v>
      </c>
    </row>
    <row r="2" spans="1:4" ht="20.100000000000001" customHeight="1" x14ac:dyDescent="0.25">
      <c r="A2" s="12"/>
      <c r="B2" s="20"/>
      <c r="C2" s="12"/>
      <c r="D2" s="12"/>
    </row>
    <row r="3" spans="1:4" s="1" customFormat="1" ht="20.100000000000001" customHeight="1" thickBot="1" x14ac:dyDescent="0.3">
      <c r="A3" s="216" t="s">
        <v>523</v>
      </c>
      <c r="B3" s="216"/>
      <c r="C3" s="216"/>
      <c r="D3" s="216"/>
    </row>
    <row r="4" spans="1:4" ht="20.100000000000001" customHeight="1" thickBot="1" x14ac:dyDescent="0.3"/>
    <row r="5" spans="1:4" ht="29.25" customHeight="1" x14ac:dyDescent="0.25">
      <c r="A5" s="219" t="s">
        <v>524</v>
      </c>
      <c r="B5" s="220"/>
      <c r="C5" s="217" t="s">
        <v>470</v>
      </c>
      <c r="D5" s="218"/>
    </row>
    <row r="6" spans="1:4" s="13" customFormat="1" ht="36.75" customHeight="1" thickBot="1" x14ac:dyDescent="0.3">
      <c r="A6" s="221"/>
      <c r="B6" s="222"/>
      <c r="C6" s="73" t="s">
        <v>400</v>
      </c>
      <c r="D6" s="48" t="s">
        <v>401</v>
      </c>
    </row>
    <row r="7" spans="1:4" ht="18" customHeight="1" x14ac:dyDescent="0.25">
      <c r="A7" s="5" t="s">
        <v>0</v>
      </c>
      <c r="B7" s="6" t="s">
        <v>21</v>
      </c>
      <c r="C7" s="74">
        <v>47895861</v>
      </c>
      <c r="D7" s="75">
        <v>48175116</v>
      </c>
    </row>
    <row r="8" spans="1:4" ht="18" customHeight="1" x14ac:dyDescent="0.25">
      <c r="A8" s="7" t="s">
        <v>1</v>
      </c>
      <c r="B8" s="8" t="s">
        <v>22</v>
      </c>
      <c r="C8" s="76">
        <v>6326982</v>
      </c>
      <c r="D8" s="77">
        <v>6937286</v>
      </c>
    </row>
    <row r="9" spans="1:4" ht="18" customHeight="1" x14ac:dyDescent="0.25">
      <c r="A9" s="7" t="s">
        <v>2</v>
      </c>
      <c r="B9" s="8" t="s">
        <v>23</v>
      </c>
      <c r="C9" s="76">
        <v>68110570</v>
      </c>
      <c r="D9" s="77">
        <v>100269379</v>
      </c>
    </row>
    <row r="10" spans="1:4" ht="18" customHeight="1" x14ac:dyDescent="0.25">
      <c r="A10" s="7" t="s">
        <v>3</v>
      </c>
      <c r="B10" s="8" t="s">
        <v>24</v>
      </c>
      <c r="C10" s="76">
        <v>2100000</v>
      </c>
      <c r="D10" s="77">
        <v>2278090</v>
      </c>
    </row>
    <row r="11" spans="1:4" ht="18" customHeight="1" x14ac:dyDescent="0.25">
      <c r="A11" s="7" t="s">
        <v>4</v>
      </c>
      <c r="B11" s="8" t="s">
        <v>25</v>
      </c>
      <c r="C11" s="76">
        <v>87092592</v>
      </c>
      <c r="D11" s="77">
        <v>97933900</v>
      </c>
    </row>
    <row r="12" spans="1:4" ht="18" customHeight="1" x14ac:dyDescent="0.25">
      <c r="A12" s="7" t="s">
        <v>5</v>
      </c>
      <c r="B12" s="8" t="s">
        <v>26</v>
      </c>
      <c r="C12" s="76">
        <v>27700000</v>
      </c>
      <c r="D12" s="77">
        <v>36819791</v>
      </c>
    </row>
    <row r="13" spans="1:4" ht="18" customHeight="1" x14ac:dyDescent="0.25">
      <c r="A13" s="7" t="s">
        <v>6</v>
      </c>
      <c r="B13" s="8" t="s">
        <v>27</v>
      </c>
      <c r="C13" s="76">
        <v>58147847</v>
      </c>
      <c r="D13" s="77">
        <v>88317807</v>
      </c>
    </row>
    <row r="14" spans="1:4" ht="18" customHeight="1" thickBot="1" x14ac:dyDescent="0.3">
      <c r="A14" s="9" t="s">
        <v>7</v>
      </c>
      <c r="B14" s="10" t="s">
        <v>28</v>
      </c>
      <c r="C14" s="78">
        <f>+'9.sz Kiadások'!C96</f>
        <v>0</v>
      </c>
      <c r="D14" s="79">
        <f>+'9.sz Kiadások'!D96</f>
        <v>0</v>
      </c>
    </row>
    <row r="15" spans="1:4" ht="18" customHeight="1" thickBot="1" x14ac:dyDescent="0.3">
      <c r="A15" s="82" t="s">
        <v>8</v>
      </c>
      <c r="B15" s="83" t="s">
        <v>29</v>
      </c>
      <c r="C15" s="84">
        <f>SUM(C7:C14)</f>
        <v>297373852</v>
      </c>
      <c r="D15" s="85">
        <f t="shared" ref="D15" si="0">SUM(D7:D14)</f>
        <v>380731369</v>
      </c>
    </row>
    <row r="16" spans="1:4" ht="18" customHeight="1" thickBot="1" x14ac:dyDescent="0.3">
      <c r="A16" s="86" t="s">
        <v>9</v>
      </c>
      <c r="B16" s="87" t="s">
        <v>30</v>
      </c>
      <c r="C16" s="88">
        <v>206637418</v>
      </c>
      <c r="D16" s="89">
        <v>207831391</v>
      </c>
    </row>
    <row r="17" spans="1:4" s="22" customFormat="1" ht="24.95" customHeight="1" thickBot="1" x14ac:dyDescent="0.3">
      <c r="A17" s="212" t="s">
        <v>10</v>
      </c>
      <c r="B17" s="213"/>
      <c r="C17" s="80">
        <f>+C15+C16</f>
        <v>504011270</v>
      </c>
      <c r="D17" s="81">
        <f t="shared" ref="D17" si="1">+D15+D16</f>
        <v>588562760</v>
      </c>
    </row>
    <row r="18" spans="1:4" ht="18" customHeight="1" x14ac:dyDescent="0.25">
      <c r="A18" s="5" t="s">
        <v>11</v>
      </c>
      <c r="B18" s="6" t="s">
        <v>31</v>
      </c>
      <c r="C18" s="74">
        <v>252591280</v>
      </c>
      <c r="D18" s="75">
        <v>265037764</v>
      </c>
    </row>
    <row r="19" spans="1:4" ht="18" customHeight="1" x14ac:dyDescent="0.25">
      <c r="A19" s="7" t="s">
        <v>12</v>
      </c>
      <c r="B19" s="8" t="s">
        <v>32</v>
      </c>
      <c r="C19" s="76">
        <v>0</v>
      </c>
      <c r="D19" s="77">
        <v>29999998</v>
      </c>
    </row>
    <row r="20" spans="1:4" ht="18" customHeight="1" x14ac:dyDescent="0.25">
      <c r="A20" s="7" t="s">
        <v>13</v>
      </c>
      <c r="B20" s="8" t="s">
        <v>33</v>
      </c>
      <c r="C20" s="76">
        <v>53385000</v>
      </c>
      <c r="D20" s="77">
        <v>98875960</v>
      </c>
    </row>
    <row r="21" spans="1:4" ht="18" customHeight="1" x14ac:dyDescent="0.25">
      <c r="A21" s="7" t="s">
        <v>14</v>
      </c>
      <c r="B21" s="8" t="s">
        <v>34</v>
      </c>
      <c r="C21" s="76">
        <v>47760792</v>
      </c>
      <c r="D21" s="77">
        <v>40467058</v>
      </c>
    </row>
    <row r="22" spans="1:4" ht="18" customHeight="1" x14ac:dyDescent="0.25">
      <c r="A22" s="7" t="s">
        <v>15</v>
      </c>
      <c r="B22" s="8" t="s">
        <v>35</v>
      </c>
      <c r="C22" s="76">
        <v>0</v>
      </c>
      <c r="D22" s="77">
        <v>504000</v>
      </c>
    </row>
    <row r="23" spans="1:4" ht="18" customHeight="1" x14ac:dyDescent="0.25">
      <c r="A23" s="7" t="s">
        <v>16</v>
      </c>
      <c r="B23" s="8" t="s">
        <v>36</v>
      </c>
      <c r="C23" s="76">
        <v>0</v>
      </c>
      <c r="D23" s="77">
        <v>150000</v>
      </c>
    </row>
    <row r="24" spans="1:4" ht="18" customHeight="1" thickBot="1" x14ac:dyDescent="0.3">
      <c r="A24" s="9" t="s">
        <v>17</v>
      </c>
      <c r="B24" s="10" t="s">
        <v>37</v>
      </c>
      <c r="C24" s="78">
        <v>7710954</v>
      </c>
      <c r="D24" s="79">
        <v>7560954</v>
      </c>
    </row>
    <row r="25" spans="1:4" ht="18" customHeight="1" thickBot="1" x14ac:dyDescent="0.3">
      <c r="A25" s="82" t="s">
        <v>18</v>
      </c>
      <c r="B25" s="83" t="s">
        <v>38</v>
      </c>
      <c r="C25" s="84">
        <f>SUM(C18:C24)</f>
        <v>361448026</v>
      </c>
      <c r="D25" s="85">
        <f t="shared" ref="D25" si="2">SUM(D18:D24)</f>
        <v>442595734</v>
      </c>
    </row>
    <row r="26" spans="1:4" ht="18" customHeight="1" thickBot="1" x14ac:dyDescent="0.3">
      <c r="A26" s="86" t="s">
        <v>19</v>
      </c>
      <c r="B26" s="87" t="s">
        <v>39</v>
      </c>
      <c r="C26" s="88">
        <v>142563244</v>
      </c>
      <c r="D26" s="89">
        <v>145967026</v>
      </c>
    </row>
    <row r="27" spans="1:4" s="22" customFormat="1" ht="24.95" customHeight="1" thickBot="1" x14ac:dyDescent="0.3">
      <c r="A27" s="212" t="s">
        <v>20</v>
      </c>
      <c r="B27" s="213"/>
      <c r="C27" s="80">
        <f>+C25+C26</f>
        <v>504011270</v>
      </c>
      <c r="D27" s="81">
        <f t="shared" ref="D27" si="3">+D25+D26</f>
        <v>588562760</v>
      </c>
    </row>
  </sheetData>
  <mergeCells count="6">
    <mergeCell ref="A27:B27"/>
    <mergeCell ref="A1:B1"/>
    <mergeCell ref="A3:D3"/>
    <mergeCell ref="C5:D5"/>
    <mergeCell ref="A17:B17"/>
    <mergeCell ref="A5:B6"/>
  </mergeCells>
  <printOptions horizontalCentered="1"/>
  <pageMargins left="0.51181102362204722" right="0.51181102362204722" top="0.74803149606299213" bottom="0.78740157480314965" header="0.31496062992125984" footer="0.31496062992125984"/>
  <pageSetup paperSize="9" scale="93" orientation="landscape" r:id="rId1"/>
  <headerFooter>
    <oddHeader xml:space="preserve">&amp;LNagycenk Nagyközség Önkormányzata&amp;C&amp;"-,Félkövér"2022. ÉVI KÖLTSÉGVETÉS MÓDOSÍTÁS&amp;"-,Normál"
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7"/>
  <sheetViews>
    <sheetView topLeftCell="A64" zoomScaleNormal="100" workbookViewId="0">
      <selection activeCell="A25" sqref="A25:D26"/>
    </sheetView>
  </sheetViews>
  <sheetFormatPr defaultRowHeight="20.100000000000001" customHeight="1" x14ac:dyDescent="0.25"/>
  <cols>
    <col min="1" max="1" width="63.5703125" style="18" customWidth="1"/>
    <col min="2" max="2" width="7.7109375" style="11" customWidth="1"/>
    <col min="3" max="3" width="16.85546875" style="15" bestFit="1" customWidth="1"/>
    <col min="4" max="4" width="23.42578125" style="15" bestFit="1" customWidth="1"/>
    <col min="5" max="16384" width="9.140625" style="1"/>
  </cols>
  <sheetData>
    <row r="1" spans="1:4" ht="20.100000000000001" customHeight="1" x14ac:dyDescent="0.25">
      <c r="A1" s="214"/>
      <c r="B1" s="215"/>
      <c r="D1" s="4" t="s">
        <v>456</v>
      </c>
    </row>
    <row r="2" spans="1:4" ht="20.100000000000001" customHeight="1" x14ac:dyDescent="0.25">
      <c r="A2" s="19"/>
      <c r="B2" s="20"/>
      <c r="C2" s="21"/>
      <c r="D2" s="21"/>
    </row>
    <row r="3" spans="1:4" ht="20.100000000000001" customHeight="1" x14ac:dyDescent="0.25">
      <c r="A3" s="216" t="s">
        <v>397</v>
      </c>
      <c r="B3" s="216"/>
      <c r="C3" s="216"/>
      <c r="D3" s="216"/>
    </row>
    <row r="4" spans="1:4" ht="20.100000000000001" customHeight="1" thickBot="1" x14ac:dyDescent="0.3"/>
    <row r="5" spans="1:4" s="2" customFormat="1" ht="20.100000000000001" customHeight="1" x14ac:dyDescent="0.25">
      <c r="A5" s="223" t="s">
        <v>524</v>
      </c>
      <c r="B5" s="224"/>
      <c r="C5" s="217" t="s">
        <v>470</v>
      </c>
      <c r="D5" s="218"/>
    </row>
    <row r="6" spans="1:4" s="13" customFormat="1" ht="18" customHeight="1" thickBot="1" x14ac:dyDescent="0.3">
      <c r="A6" s="225"/>
      <c r="B6" s="226"/>
      <c r="C6" s="73" t="s">
        <v>400</v>
      </c>
      <c r="D6" s="48" t="s">
        <v>401</v>
      </c>
    </row>
    <row r="7" spans="1:4" s="2" customFormat="1" ht="15" x14ac:dyDescent="0.25">
      <c r="A7" s="32" t="s">
        <v>40</v>
      </c>
      <c r="B7" s="6" t="s">
        <v>54</v>
      </c>
      <c r="C7" s="74">
        <v>31455725</v>
      </c>
      <c r="D7" s="75">
        <v>28462134</v>
      </c>
    </row>
    <row r="8" spans="1:4" s="2" customFormat="1" ht="15" x14ac:dyDescent="0.25">
      <c r="A8" s="33" t="s">
        <v>41</v>
      </c>
      <c r="B8" s="8" t="s">
        <v>55</v>
      </c>
      <c r="C8" s="76">
        <v>0</v>
      </c>
      <c r="D8" s="77"/>
    </row>
    <row r="9" spans="1:4" s="2" customFormat="1" ht="15" x14ac:dyDescent="0.25">
      <c r="A9" s="33" t="s">
        <v>42</v>
      </c>
      <c r="B9" s="8" t="s">
        <v>56</v>
      </c>
      <c r="C9" s="76">
        <v>0</v>
      </c>
      <c r="D9" s="77">
        <v>1041075</v>
      </c>
    </row>
    <row r="10" spans="1:4" s="2" customFormat="1" ht="15" x14ac:dyDescent="0.25">
      <c r="A10" s="33" t="s">
        <v>43</v>
      </c>
      <c r="B10" s="8" t="s">
        <v>57</v>
      </c>
      <c r="C10" s="76">
        <v>0</v>
      </c>
      <c r="D10" s="77">
        <v>350000</v>
      </c>
    </row>
    <row r="11" spans="1:4" s="2" customFormat="1" ht="15" x14ac:dyDescent="0.25">
      <c r="A11" s="33" t="s">
        <v>44</v>
      </c>
      <c r="B11" s="8" t="s">
        <v>58</v>
      </c>
      <c r="C11" s="76">
        <v>0</v>
      </c>
      <c r="D11" s="77">
        <v>0</v>
      </c>
    </row>
    <row r="12" spans="1:4" s="2" customFormat="1" ht="15" x14ac:dyDescent="0.25">
      <c r="A12" s="33" t="s">
        <v>45</v>
      </c>
      <c r="B12" s="8" t="s">
        <v>59</v>
      </c>
      <c r="C12" s="76">
        <v>1140916</v>
      </c>
      <c r="D12" s="77">
        <v>1140916</v>
      </c>
    </row>
    <row r="13" spans="1:4" s="2" customFormat="1" ht="15" x14ac:dyDescent="0.25">
      <c r="A13" s="33" t="s">
        <v>46</v>
      </c>
      <c r="B13" s="8" t="s">
        <v>60</v>
      </c>
      <c r="C13" s="76">
        <v>2100000</v>
      </c>
      <c r="D13" s="77">
        <v>1766667</v>
      </c>
    </row>
    <row r="14" spans="1:4" s="2" customFormat="1" ht="15" x14ac:dyDescent="0.25">
      <c r="A14" s="33" t="s">
        <v>47</v>
      </c>
      <c r="B14" s="8" t="s">
        <v>61</v>
      </c>
      <c r="C14" s="76">
        <v>30000</v>
      </c>
      <c r="D14" s="77">
        <v>0</v>
      </c>
    </row>
    <row r="15" spans="1:4" s="2" customFormat="1" ht="15" x14ac:dyDescent="0.25">
      <c r="A15" s="33" t="s">
        <v>48</v>
      </c>
      <c r="B15" s="8" t="s">
        <v>62</v>
      </c>
      <c r="C15" s="76">
        <v>293220</v>
      </c>
      <c r="D15" s="77">
        <v>293220</v>
      </c>
    </row>
    <row r="16" spans="1:4" s="2" customFormat="1" ht="15" x14ac:dyDescent="0.25">
      <c r="A16" s="33" t="s">
        <v>49</v>
      </c>
      <c r="B16" s="8" t="s">
        <v>63</v>
      </c>
      <c r="C16" s="76">
        <v>1404000</v>
      </c>
      <c r="D16" s="77">
        <v>160909</v>
      </c>
    </row>
    <row r="17" spans="1:4" s="2" customFormat="1" ht="15" x14ac:dyDescent="0.25">
      <c r="A17" s="33" t="s">
        <v>50</v>
      </c>
      <c r="B17" s="8" t="s">
        <v>64</v>
      </c>
      <c r="C17" s="76">
        <v>0</v>
      </c>
      <c r="D17" s="77">
        <v>0</v>
      </c>
    </row>
    <row r="18" spans="1:4" s="2" customFormat="1" ht="15" x14ac:dyDescent="0.25">
      <c r="A18" s="33" t="s">
        <v>51</v>
      </c>
      <c r="B18" s="8" t="s">
        <v>65</v>
      </c>
      <c r="C18" s="76">
        <v>0</v>
      </c>
      <c r="D18" s="77"/>
    </row>
    <row r="19" spans="1:4" s="2" customFormat="1" ht="15" x14ac:dyDescent="0.25">
      <c r="A19" s="33" t="s">
        <v>52</v>
      </c>
      <c r="B19" s="8" t="s">
        <v>66</v>
      </c>
      <c r="C19" s="76">
        <v>700000</v>
      </c>
      <c r="D19" s="77">
        <v>1038588</v>
      </c>
    </row>
    <row r="20" spans="1:4" s="2" customFormat="1" ht="15" x14ac:dyDescent="0.25">
      <c r="A20" s="34" t="s">
        <v>53</v>
      </c>
      <c r="B20" s="16" t="s">
        <v>67</v>
      </c>
      <c r="C20" s="95">
        <f>SUM(C7:C19)</f>
        <v>37123861</v>
      </c>
      <c r="D20" s="96">
        <f t="shared" ref="D20" si="0">SUM(D7:D19)</f>
        <v>34253509</v>
      </c>
    </row>
    <row r="21" spans="1:4" s="2" customFormat="1" ht="15" x14ac:dyDescent="0.25">
      <c r="A21" s="33" t="s">
        <v>68</v>
      </c>
      <c r="B21" s="8" t="s">
        <v>105</v>
      </c>
      <c r="C21" s="76">
        <v>9360000</v>
      </c>
      <c r="D21" s="77">
        <v>10945712</v>
      </c>
    </row>
    <row r="22" spans="1:4" s="2" customFormat="1" ht="30" x14ac:dyDescent="0.25">
      <c r="A22" s="33" t="s">
        <v>69</v>
      </c>
      <c r="B22" s="8" t="s">
        <v>106</v>
      </c>
      <c r="C22" s="76">
        <v>312000</v>
      </c>
      <c r="D22" s="77">
        <v>1928995</v>
      </c>
    </row>
    <row r="23" spans="1:4" s="2" customFormat="1" ht="15" x14ac:dyDescent="0.25">
      <c r="A23" s="33" t="s">
        <v>70</v>
      </c>
      <c r="B23" s="8" t="s">
        <v>107</v>
      </c>
      <c r="C23" s="76">
        <v>1100000</v>
      </c>
      <c r="D23" s="77">
        <v>1046900</v>
      </c>
    </row>
    <row r="24" spans="1:4" s="2" customFormat="1" ht="15" x14ac:dyDescent="0.25">
      <c r="A24" s="34" t="s">
        <v>71</v>
      </c>
      <c r="B24" s="16" t="s">
        <v>108</v>
      </c>
      <c r="C24" s="95">
        <f>SUM(C21:C23)</f>
        <v>10772000</v>
      </c>
      <c r="D24" s="96">
        <f t="shared" ref="D24" si="1">SUM(D21:D23)</f>
        <v>13921607</v>
      </c>
    </row>
    <row r="25" spans="1:4" s="2" customFormat="1" ht="15.75" thickBot="1" x14ac:dyDescent="0.3">
      <c r="A25" s="93" t="s">
        <v>72</v>
      </c>
      <c r="B25" s="94" t="s">
        <v>0</v>
      </c>
      <c r="C25" s="97">
        <f>+C24+C20</f>
        <v>47895861</v>
      </c>
      <c r="D25" s="98">
        <f t="shared" ref="D25" si="2">+D24+D20</f>
        <v>48175116</v>
      </c>
    </row>
    <row r="26" spans="1:4" s="2" customFormat="1" ht="15.75" thickBot="1" x14ac:dyDescent="0.3">
      <c r="A26" s="90" t="s">
        <v>22</v>
      </c>
      <c r="B26" s="83" t="s">
        <v>1</v>
      </c>
      <c r="C26" s="84">
        <v>6326982</v>
      </c>
      <c r="D26" s="85">
        <v>6937286</v>
      </c>
    </row>
    <row r="27" spans="1:4" s="2" customFormat="1" ht="15" x14ac:dyDescent="0.25">
      <c r="A27" s="37" t="s">
        <v>73</v>
      </c>
      <c r="B27" s="17" t="s">
        <v>109</v>
      </c>
      <c r="C27" s="99">
        <v>850000</v>
      </c>
      <c r="D27" s="100">
        <v>1788210</v>
      </c>
    </row>
    <row r="28" spans="1:4" s="2" customFormat="1" ht="15" x14ac:dyDescent="0.25">
      <c r="A28" s="33" t="s">
        <v>74</v>
      </c>
      <c r="B28" s="8" t="s">
        <v>110</v>
      </c>
      <c r="C28" s="76">
        <v>4460000</v>
      </c>
      <c r="D28" s="77">
        <v>4010648</v>
      </c>
    </row>
    <row r="29" spans="1:4" s="2" customFormat="1" ht="15" x14ac:dyDescent="0.25">
      <c r="A29" s="33" t="s">
        <v>75</v>
      </c>
      <c r="B29" s="8" t="s">
        <v>111</v>
      </c>
      <c r="C29" s="76">
        <v>0</v>
      </c>
      <c r="D29" s="77">
        <v>0</v>
      </c>
    </row>
    <row r="30" spans="1:4" s="2" customFormat="1" ht="15" x14ac:dyDescent="0.25">
      <c r="A30" s="34" t="s">
        <v>76</v>
      </c>
      <c r="B30" s="16" t="s">
        <v>112</v>
      </c>
      <c r="C30" s="95">
        <f>SUM(C27:C29)</f>
        <v>5310000</v>
      </c>
      <c r="D30" s="96">
        <f t="shared" ref="D30" si="3">SUM(D27:D29)</f>
        <v>5798858</v>
      </c>
    </row>
    <row r="31" spans="1:4" s="2" customFormat="1" ht="15" x14ac:dyDescent="0.25">
      <c r="A31" s="33" t="s">
        <v>77</v>
      </c>
      <c r="B31" s="8" t="s">
        <v>113</v>
      </c>
      <c r="C31" s="76">
        <v>1158000</v>
      </c>
      <c r="D31" s="77">
        <v>854554</v>
      </c>
    </row>
    <row r="32" spans="1:4" s="2" customFormat="1" ht="15" x14ac:dyDescent="0.25">
      <c r="A32" s="33" t="s">
        <v>78</v>
      </c>
      <c r="B32" s="8" t="s">
        <v>114</v>
      </c>
      <c r="C32" s="76">
        <v>888000</v>
      </c>
      <c r="D32" s="77">
        <v>402292</v>
      </c>
    </row>
    <row r="33" spans="1:4" s="2" customFormat="1" ht="15" x14ac:dyDescent="0.25">
      <c r="A33" s="34" t="s">
        <v>79</v>
      </c>
      <c r="B33" s="16" t="s">
        <v>115</v>
      </c>
      <c r="C33" s="95">
        <f>SUM(C31:C32)</f>
        <v>2046000</v>
      </c>
      <c r="D33" s="96">
        <f t="shared" ref="D33" si="4">SUM(D31:D32)</f>
        <v>1256846</v>
      </c>
    </row>
    <row r="34" spans="1:4" s="2" customFormat="1" ht="15" x14ac:dyDescent="0.25">
      <c r="A34" s="33" t="s">
        <v>80</v>
      </c>
      <c r="B34" s="8" t="s">
        <v>116</v>
      </c>
      <c r="C34" s="76">
        <v>12000000</v>
      </c>
      <c r="D34" s="77">
        <v>14959013</v>
      </c>
    </row>
    <row r="35" spans="1:4" s="2" customFormat="1" ht="15" x14ac:dyDescent="0.25">
      <c r="A35" s="33" t="s">
        <v>81</v>
      </c>
      <c r="B35" s="8" t="s">
        <v>117</v>
      </c>
      <c r="C35" s="76">
        <v>0</v>
      </c>
      <c r="D35" s="77">
        <v>0</v>
      </c>
    </row>
    <row r="36" spans="1:4" s="2" customFormat="1" ht="15" x14ac:dyDescent="0.25">
      <c r="A36" s="33" t="s">
        <v>82</v>
      </c>
      <c r="B36" s="8" t="s">
        <v>118</v>
      </c>
      <c r="C36" s="76">
        <v>1500000</v>
      </c>
      <c r="D36" s="77">
        <v>414870</v>
      </c>
    </row>
    <row r="37" spans="1:4" s="2" customFormat="1" ht="15" x14ac:dyDescent="0.25">
      <c r="A37" s="33" t="s">
        <v>83</v>
      </c>
      <c r="B37" s="8" t="s">
        <v>119</v>
      </c>
      <c r="C37" s="76">
        <v>6700000</v>
      </c>
      <c r="D37" s="77">
        <v>6921021</v>
      </c>
    </row>
    <row r="38" spans="1:4" s="2" customFormat="1" ht="15" x14ac:dyDescent="0.25">
      <c r="A38" s="33" t="s">
        <v>84</v>
      </c>
      <c r="B38" s="8" t="s">
        <v>120</v>
      </c>
      <c r="C38" s="76">
        <v>1000000</v>
      </c>
      <c r="D38" s="77">
        <v>1946087</v>
      </c>
    </row>
    <row r="39" spans="1:4" s="2" customFormat="1" ht="15" x14ac:dyDescent="0.25">
      <c r="A39" s="33" t="s">
        <v>85</v>
      </c>
      <c r="B39" s="8" t="s">
        <v>121</v>
      </c>
      <c r="C39" s="76">
        <v>5500000</v>
      </c>
      <c r="D39" s="77">
        <v>8030384</v>
      </c>
    </row>
    <row r="40" spans="1:4" s="2" customFormat="1" ht="15" x14ac:dyDescent="0.25">
      <c r="A40" s="33" t="s">
        <v>86</v>
      </c>
      <c r="B40" s="8" t="s">
        <v>122</v>
      </c>
      <c r="C40" s="76">
        <v>10730000</v>
      </c>
      <c r="D40" s="77">
        <v>7987088</v>
      </c>
    </row>
    <row r="41" spans="1:4" s="2" customFormat="1" ht="15" x14ac:dyDescent="0.25">
      <c r="A41" s="34" t="s">
        <v>87</v>
      </c>
      <c r="B41" s="16" t="s">
        <v>123</v>
      </c>
      <c r="C41" s="95">
        <f>SUM(C34:C40)</f>
        <v>37430000</v>
      </c>
      <c r="D41" s="96">
        <f>SUM(D34:D40)</f>
        <v>40258463</v>
      </c>
    </row>
    <row r="42" spans="1:4" s="2" customFormat="1" ht="15" x14ac:dyDescent="0.25">
      <c r="A42" s="33" t="s">
        <v>88</v>
      </c>
      <c r="B42" s="8" t="s">
        <v>124</v>
      </c>
      <c r="C42" s="76">
        <v>105000</v>
      </c>
      <c r="D42" s="77">
        <v>0</v>
      </c>
    </row>
    <row r="43" spans="1:4" s="2" customFormat="1" ht="15" x14ac:dyDescent="0.25">
      <c r="A43" s="33" t="s">
        <v>89</v>
      </c>
      <c r="B43" s="8" t="s">
        <v>125</v>
      </c>
      <c r="C43" s="76">
        <v>200000</v>
      </c>
      <c r="D43" s="77">
        <v>119900</v>
      </c>
    </row>
    <row r="44" spans="1:4" s="2" customFormat="1" ht="15" x14ac:dyDescent="0.25">
      <c r="A44" s="34" t="s">
        <v>90</v>
      </c>
      <c r="B44" s="16" t="s">
        <v>126</v>
      </c>
      <c r="C44" s="95">
        <f>SUM(C42:C43)</f>
        <v>305000</v>
      </c>
      <c r="D44" s="96">
        <f t="shared" ref="D44" si="5">SUM(D42:D43)</f>
        <v>119900</v>
      </c>
    </row>
    <row r="45" spans="1:4" s="2" customFormat="1" ht="15" x14ac:dyDescent="0.25">
      <c r="A45" s="33" t="s">
        <v>91</v>
      </c>
      <c r="B45" s="8" t="s">
        <v>127</v>
      </c>
      <c r="C45" s="76">
        <v>12174570</v>
      </c>
      <c r="D45" s="77">
        <v>11992357</v>
      </c>
    </row>
    <row r="46" spans="1:4" s="2" customFormat="1" ht="15" x14ac:dyDescent="0.25">
      <c r="A46" s="33" t="s">
        <v>92</v>
      </c>
      <c r="B46" s="8" t="s">
        <v>128</v>
      </c>
      <c r="C46" s="76">
        <v>0</v>
      </c>
      <c r="D46" s="77">
        <v>3702000</v>
      </c>
    </row>
    <row r="47" spans="1:4" s="2" customFormat="1" ht="15" x14ac:dyDescent="0.25">
      <c r="A47" s="33" t="s">
        <v>93</v>
      </c>
      <c r="B47" s="8" t="s">
        <v>129</v>
      </c>
      <c r="C47" s="76">
        <v>0</v>
      </c>
      <c r="D47" s="77">
        <v>0</v>
      </c>
    </row>
    <row r="48" spans="1:4" s="2" customFormat="1" ht="15" x14ac:dyDescent="0.25">
      <c r="A48" s="33" t="s">
        <v>94</v>
      </c>
      <c r="B48" s="8" t="s">
        <v>130</v>
      </c>
      <c r="C48" s="76">
        <v>0</v>
      </c>
      <c r="D48" s="77">
        <v>0</v>
      </c>
    </row>
    <row r="49" spans="1:4" s="2" customFormat="1" ht="15" x14ac:dyDescent="0.25">
      <c r="A49" s="33" t="s">
        <v>95</v>
      </c>
      <c r="B49" s="8" t="s">
        <v>131</v>
      </c>
      <c r="C49" s="76">
        <v>10845000</v>
      </c>
      <c r="D49" s="77">
        <v>37140955</v>
      </c>
    </row>
    <row r="50" spans="1:4" s="2" customFormat="1" ht="15.75" thickBot="1" x14ac:dyDescent="0.3">
      <c r="A50" s="35" t="s">
        <v>96</v>
      </c>
      <c r="B50" s="36" t="s">
        <v>132</v>
      </c>
      <c r="C50" s="101">
        <f>SUM(C45:C49)</f>
        <v>23019570</v>
      </c>
      <c r="D50" s="102">
        <f t="shared" ref="D50" si="6">SUM(D45:D49)</f>
        <v>52835312</v>
      </c>
    </row>
    <row r="51" spans="1:4" s="2" customFormat="1" ht="15.75" thickBot="1" x14ac:dyDescent="0.3">
      <c r="A51" s="90" t="s">
        <v>23</v>
      </c>
      <c r="B51" s="83" t="s">
        <v>2</v>
      </c>
      <c r="C51" s="84">
        <f>+C50+C44+C41+C33+C30</f>
        <v>68110570</v>
      </c>
      <c r="D51" s="85">
        <f>+D50+D44+D41+D33+D30</f>
        <v>100269379</v>
      </c>
    </row>
    <row r="52" spans="1:4" s="2" customFormat="1" ht="15" x14ac:dyDescent="0.25">
      <c r="A52" s="37" t="s">
        <v>97</v>
      </c>
      <c r="B52" s="17" t="s">
        <v>133</v>
      </c>
      <c r="C52" s="99"/>
      <c r="D52" s="100"/>
    </row>
    <row r="53" spans="1:4" s="2" customFormat="1" ht="15" x14ac:dyDescent="0.25">
      <c r="A53" s="33" t="s">
        <v>98</v>
      </c>
      <c r="B53" s="8" t="s">
        <v>134</v>
      </c>
      <c r="C53" s="76"/>
      <c r="D53" s="77"/>
    </row>
    <row r="54" spans="1:4" s="2" customFormat="1" ht="15" x14ac:dyDescent="0.25">
      <c r="A54" s="33" t="s">
        <v>99</v>
      </c>
      <c r="B54" s="8" t="s">
        <v>135</v>
      </c>
      <c r="C54" s="76"/>
      <c r="D54" s="77"/>
    </row>
    <row r="55" spans="1:4" s="2" customFormat="1" ht="15" x14ac:dyDescent="0.25">
      <c r="A55" s="33" t="s">
        <v>100</v>
      </c>
      <c r="B55" s="8" t="s">
        <v>136</v>
      </c>
      <c r="C55" s="76">
        <v>800000</v>
      </c>
      <c r="D55" s="77">
        <v>1030090</v>
      </c>
    </row>
    <row r="56" spans="1:4" s="2" customFormat="1" ht="15" x14ac:dyDescent="0.25">
      <c r="A56" s="33" t="s">
        <v>101</v>
      </c>
      <c r="B56" s="8" t="s">
        <v>137</v>
      </c>
      <c r="C56" s="76"/>
      <c r="D56" s="77"/>
    </row>
    <row r="57" spans="1:4" s="2" customFormat="1" ht="15" x14ac:dyDescent="0.25">
      <c r="A57" s="33" t="s">
        <v>102</v>
      </c>
      <c r="B57" s="8" t="s">
        <v>138</v>
      </c>
      <c r="C57" s="76"/>
      <c r="D57" s="77"/>
    </row>
    <row r="58" spans="1:4" s="2" customFormat="1" ht="15" x14ac:dyDescent="0.25">
      <c r="A58" s="33" t="s">
        <v>103</v>
      </c>
      <c r="B58" s="8" t="s">
        <v>139</v>
      </c>
      <c r="C58" s="76"/>
      <c r="D58" s="77"/>
    </row>
    <row r="59" spans="1:4" s="2" customFormat="1" ht="15.75" thickBot="1" x14ac:dyDescent="0.3">
      <c r="A59" s="38" t="s">
        <v>104</v>
      </c>
      <c r="B59" s="10" t="s">
        <v>140</v>
      </c>
      <c r="C59" s="78">
        <v>1300000</v>
      </c>
      <c r="D59" s="79">
        <v>1248000</v>
      </c>
    </row>
    <row r="60" spans="1:4" s="2" customFormat="1" ht="15.75" thickBot="1" x14ac:dyDescent="0.3">
      <c r="A60" s="90" t="s">
        <v>24</v>
      </c>
      <c r="B60" s="83" t="s">
        <v>3</v>
      </c>
      <c r="C60" s="84">
        <f>SUM(C52:C59)</f>
        <v>2100000</v>
      </c>
      <c r="D60" s="85">
        <f t="shared" ref="D60" si="7">SUM(D52:D59)</f>
        <v>2278090</v>
      </c>
    </row>
    <row r="61" spans="1:4" s="2" customFormat="1" ht="15" x14ac:dyDescent="0.25">
      <c r="A61" s="37" t="s">
        <v>153</v>
      </c>
      <c r="B61" s="17" t="s">
        <v>141</v>
      </c>
      <c r="C61" s="99"/>
      <c r="D61" s="100"/>
    </row>
    <row r="62" spans="1:4" s="2" customFormat="1" ht="15" x14ac:dyDescent="0.25">
      <c r="A62" s="33" t="s">
        <v>154</v>
      </c>
      <c r="B62" s="8" t="s">
        <v>142</v>
      </c>
      <c r="C62" s="76">
        <v>6481257</v>
      </c>
      <c r="D62" s="77">
        <f>6481257+340043</f>
        <v>6821300</v>
      </c>
    </row>
    <row r="63" spans="1:4" s="2" customFormat="1" ht="30" x14ac:dyDescent="0.25">
      <c r="A63" s="33" t="s">
        <v>155</v>
      </c>
      <c r="B63" s="8" t="s">
        <v>143</v>
      </c>
      <c r="C63" s="76"/>
      <c r="D63" s="77"/>
    </row>
    <row r="64" spans="1:4" s="2" customFormat="1" ht="30" x14ac:dyDescent="0.25">
      <c r="A64" s="33" t="s">
        <v>156</v>
      </c>
      <c r="B64" s="8" t="s">
        <v>144</v>
      </c>
      <c r="C64" s="76"/>
      <c r="D64" s="77"/>
    </row>
    <row r="65" spans="1:4" s="2" customFormat="1" ht="30" x14ac:dyDescent="0.25">
      <c r="A65" s="33" t="s">
        <v>157</v>
      </c>
      <c r="B65" s="8" t="s">
        <v>145</v>
      </c>
      <c r="C65" s="76"/>
      <c r="D65" s="77"/>
    </row>
    <row r="66" spans="1:4" s="2" customFormat="1" ht="15" x14ac:dyDescent="0.25">
      <c r="A66" s="33" t="s">
        <v>158</v>
      </c>
      <c r="B66" s="8" t="s">
        <v>146</v>
      </c>
      <c r="C66" s="76">
        <v>1842800</v>
      </c>
      <c r="D66" s="77">
        <v>3924112</v>
      </c>
    </row>
    <row r="67" spans="1:4" s="2" customFormat="1" ht="30" x14ac:dyDescent="0.25">
      <c r="A67" s="33" t="s">
        <v>159</v>
      </c>
      <c r="B67" s="8" t="s">
        <v>147</v>
      </c>
      <c r="C67" s="76"/>
      <c r="D67" s="77"/>
    </row>
    <row r="68" spans="1:4" s="2" customFormat="1" ht="30" x14ac:dyDescent="0.25">
      <c r="A68" s="33" t="s">
        <v>160</v>
      </c>
      <c r="B68" s="8" t="s">
        <v>148</v>
      </c>
      <c r="C68" s="76"/>
      <c r="D68" s="77">
        <v>0</v>
      </c>
    </row>
    <row r="69" spans="1:4" s="2" customFormat="1" ht="15" x14ac:dyDescent="0.25">
      <c r="A69" s="33" t="s">
        <v>161</v>
      </c>
      <c r="B69" s="8" t="s">
        <v>149</v>
      </c>
      <c r="C69" s="76"/>
      <c r="D69" s="77"/>
    </row>
    <row r="70" spans="1:4" s="2" customFormat="1" ht="15" x14ac:dyDescent="0.25">
      <c r="A70" s="33" t="s">
        <v>162</v>
      </c>
      <c r="B70" s="8" t="s">
        <v>150</v>
      </c>
      <c r="C70" s="76"/>
      <c r="D70" s="77"/>
    </row>
    <row r="71" spans="1:4" s="2" customFormat="1" ht="15" x14ac:dyDescent="0.25">
      <c r="A71" s="33" t="s">
        <v>163</v>
      </c>
      <c r="B71" s="8" t="s">
        <v>151</v>
      </c>
      <c r="C71" s="76">
        <v>12055990</v>
      </c>
      <c r="D71" s="77">
        <v>12172560</v>
      </c>
    </row>
    <row r="72" spans="1:4" s="2" customFormat="1" ht="15" x14ac:dyDescent="0.25">
      <c r="A72" s="38" t="s">
        <v>531</v>
      </c>
      <c r="B72" s="10" t="s">
        <v>152</v>
      </c>
      <c r="C72" s="78">
        <v>35684496</v>
      </c>
      <c r="D72" s="79">
        <f>75015928-10859264</f>
        <v>64156664</v>
      </c>
    </row>
    <row r="73" spans="1:4" s="2" customFormat="1" ht="15.75" thickBot="1" x14ac:dyDescent="0.3">
      <c r="A73" s="38" t="s">
        <v>532</v>
      </c>
      <c r="B73" s="10" t="s">
        <v>152</v>
      </c>
      <c r="C73" s="78">
        <v>31028049</v>
      </c>
      <c r="D73" s="79">
        <v>10859264</v>
      </c>
    </row>
    <row r="74" spans="1:4" s="2" customFormat="1" ht="15.75" thickBot="1" x14ac:dyDescent="0.3">
      <c r="A74" s="90" t="s">
        <v>25</v>
      </c>
      <c r="B74" s="83" t="s">
        <v>4</v>
      </c>
      <c r="C74" s="84">
        <f>SUM(C61:C73)</f>
        <v>87092592</v>
      </c>
      <c r="D74" s="85">
        <f>SUM(D61:D73)</f>
        <v>97933900</v>
      </c>
    </row>
    <row r="75" spans="1:4" s="2" customFormat="1" ht="15" x14ac:dyDescent="0.25">
      <c r="A75" s="37" t="s">
        <v>164</v>
      </c>
      <c r="B75" s="17" t="s">
        <v>205</v>
      </c>
      <c r="C75" s="99"/>
      <c r="D75" s="100">
        <v>0</v>
      </c>
    </row>
    <row r="76" spans="1:4" s="2" customFormat="1" ht="15" x14ac:dyDescent="0.25">
      <c r="A76" s="33" t="s">
        <v>165</v>
      </c>
      <c r="B76" s="8" t="s">
        <v>206</v>
      </c>
      <c r="C76" s="76">
        <v>6000000</v>
      </c>
      <c r="D76" s="77">
        <v>23903179</v>
      </c>
    </row>
    <row r="77" spans="1:4" s="2" customFormat="1" ht="15" x14ac:dyDescent="0.25">
      <c r="A77" s="33" t="s">
        <v>166</v>
      </c>
      <c r="B77" s="8" t="s">
        <v>207</v>
      </c>
      <c r="C77" s="76">
        <v>0</v>
      </c>
      <c r="D77" s="77">
        <v>0</v>
      </c>
    </row>
    <row r="78" spans="1:4" s="2" customFormat="1" ht="15" x14ac:dyDescent="0.25">
      <c r="A78" s="33" t="s">
        <v>167</v>
      </c>
      <c r="B78" s="8" t="s">
        <v>208</v>
      </c>
      <c r="C78" s="76">
        <v>15811023</v>
      </c>
      <c r="D78" s="77">
        <v>4535807</v>
      </c>
    </row>
    <row r="79" spans="1:4" s="2" customFormat="1" ht="15" x14ac:dyDescent="0.25">
      <c r="A79" s="33" t="s">
        <v>168</v>
      </c>
      <c r="B79" s="8" t="s">
        <v>209</v>
      </c>
      <c r="C79" s="76">
        <v>0</v>
      </c>
      <c r="D79" s="77">
        <v>0</v>
      </c>
    </row>
    <row r="80" spans="1:4" s="2" customFormat="1" ht="15" x14ac:dyDescent="0.25">
      <c r="A80" s="33" t="s">
        <v>169</v>
      </c>
      <c r="B80" s="8" t="s">
        <v>210</v>
      </c>
      <c r="C80" s="76">
        <v>0</v>
      </c>
      <c r="D80" s="77">
        <v>0</v>
      </c>
    </row>
    <row r="81" spans="1:4" s="2" customFormat="1" ht="15.75" thickBot="1" x14ac:dyDescent="0.3">
      <c r="A81" s="38" t="s">
        <v>170</v>
      </c>
      <c r="B81" s="10" t="s">
        <v>211</v>
      </c>
      <c r="C81" s="78">
        <v>5888977</v>
      </c>
      <c r="D81" s="79">
        <v>8380805</v>
      </c>
    </row>
    <row r="82" spans="1:4" s="2" customFormat="1" ht="15.75" thickBot="1" x14ac:dyDescent="0.3">
      <c r="A82" s="90" t="s">
        <v>171</v>
      </c>
      <c r="B82" s="83" t="s">
        <v>5</v>
      </c>
      <c r="C82" s="84">
        <f>SUM(C75:C81)</f>
        <v>27700000</v>
      </c>
      <c r="D82" s="85">
        <f t="shared" ref="D82" si="8">SUM(D75:D81)</f>
        <v>36819791</v>
      </c>
    </row>
    <row r="83" spans="1:4" s="2" customFormat="1" ht="15" x14ac:dyDescent="0.25">
      <c r="A83" s="37" t="s">
        <v>463</v>
      </c>
      <c r="B83" s="17" t="s">
        <v>212</v>
      </c>
      <c r="C83" s="99">
        <v>42285706</v>
      </c>
      <c r="D83" s="100">
        <v>74191745</v>
      </c>
    </row>
    <row r="84" spans="1:4" s="2" customFormat="1" ht="15" x14ac:dyDescent="0.25">
      <c r="A84" s="33" t="s">
        <v>172</v>
      </c>
      <c r="B84" s="8" t="s">
        <v>213</v>
      </c>
      <c r="C84" s="76">
        <v>0</v>
      </c>
      <c r="D84" s="77">
        <v>0</v>
      </c>
    </row>
    <row r="85" spans="1:4" s="2" customFormat="1" ht="15" x14ac:dyDescent="0.25">
      <c r="A85" s="33" t="s">
        <v>173</v>
      </c>
      <c r="B85" s="8" t="s">
        <v>214</v>
      </c>
      <c r="C85" s="76">
        <v>3500000</v>
      </c>
      <c r="D85" s="77">
        <v>0</v>
      </c>
    </row>
    <row r="86" spans="1:4" s="2" customFormat="1" ht="15.75" thickBot="1" x14ac:dyDescent="0.3">
      <c r="A86" s="38" t="s">
        <v>174</v>
      </c>
      <c r="B86" s="10" t="s">
        <v>215</v>
      </c>
      <c r="C86" s="78">
        <v>12362141</v>
      </c>
      <c r="D86" s="79">
        <v>14126062</v>
      </c>
    </row>
    <row r="87" spans="1:4" s="2" customFormat="1" ht="15.75" thickBot="1" x14ac:dyDescent="0.3">
      <c r="A87" s="90" t="s">
        <v>27</v>
      </c>
      <c r="B87" s="83" t="s">
        <v>6</v>
      </c>
      <c r="C87" s="84">
        <f>SUM(C83:C86)</f>
        <v>58147847</v>
      </c>
      <c r="D87" s="85">
        <f t="shared" ref="D87" si="9">SUM(D83:D86)</f>
        <v>88317807</v>
      </c>
    </row>
    <row r="88" spans="1:4" s="2" customFormat="1" ht="30" x14ac:dyDescent="0.25">
      <c r="A88" s="37" t="s">
        <v>175</v>
      </c>
      <c r="B88" s="17" t="s">
        <v>216</v>
      </c>
      <c r="C88" s="99"/>
      <c r="D88" s="100"/>
    </row>
    <row r="89" spans="1:4" s="2" customFormat="1" ht="30" x14ac:dyDescent="0.25">
      <c r="A89" s="33" t="s">
        <v>176</v>
      </c>
      <c r="B89" s="8" t="s">
        <v>217</v>
      </c>
      <c r="C89" s="76"/>
      <c r="D89" s="77"/>
    </row>
    <row r="90" spans="1:4" s="2" customFormat="1" ht="30" x14ac:dyDescent="0.25">
      <c r="A90" s="33" t="s">
        <v>177</v>
      </c>
      <c r="B90" s="8" t="s">
        <v>218</v>
      </c>
      <c r="C90" s="76"/>
      <c r="D90" s="77"/>
    </row>
    <row r="91" spans="1:4" s="2" customFormat="1" ht="15" x14ac:dyDescent="0.25">
      <c r="A91" s="33" t="s">
        <v>179</v>
      </c>
      <c r="B91" s="8" t="s">
        <v>219</v>
      </c>
      <c r="C91" s="76"/>
      <c r="D91" s="77"/>
    </row>
    <row r="92" spans="1:4" s="2" customFormat="1" ht="30" x14ac:dyDescent="0.25">
      <c r="A92" s="33" t="s">
        <v>180</v>
      </c>
      <c r="B92" s="8" t="s">
        <v>220</v>
      </c>
      <c r="C92" s="76"/>
      <c r="D92" s="77"/>
    </row>
    <row r="93" spans="1:4" s="2" customFormat="1" ht="30" x14ac:dyDescent="0.25">
      <c r="A93" s="33" t="s">
        <v>178</v>
      </c>
      <c r="B93" s="8" t="s">
        <v>221</v>
      </c>
      <c r="C93" s="76"/>
      <c r="D93" s="77"/>
    </row>
    <row r="94" spans="1:4" s="2" customFormat="1" ht="15" x14ac:dyDescent="0.25">
      <c r="A94" s="33" t="s">
        <v>181</v>
      </c>
      <c r="B94" s="8" t="s">
        <v>222</v>
      </c>
      <c r="C94" s="76"/>
      <c r="D94" s="77"/>
    </row>
    <row r="95" spans="1:4" s="2" customFormat="1" ht="15.75" thickBot="1" x14ac:dyDescent="0.3">
      <c r="A95" s="38" t="s">
        <v>182</v>
      </c>
      <c r="B95" s="10" t="s">
        <v>223</v>
      </c>
      <c r="C95" s="78"/>
      <c r="D95" s="79"/>
    </row>
    <row r="96" spans="1:4" s="2" customFormat="1" ht="15.75" thickBot="1" x14ac:dyDescent="0.3">
      <c r="A96" s="90" t="s">
        <v>28</v>
      </c>
      <c r="B96" s="83" t="s">
        <v>7</v>
      </c>
      <c r="C96" s="84">
        <f>SUM(C88:C95)</f>
        <v>0</v>
      </c>
      <c r="D96" s="85">
        <f t="shared" ref="D96" si="10">SUM(D88:D95)</f>
        <v>0</v>
      </c>
    </row>
    <row r="97" spans="1:4" s="2" customFormat="1" ht="22.5" customHeight="1" thickBot="1" x14ac:dyDescent="0.3">
      <c r="A97" s="91" t="s">
        <v>29</v>
      </c>
      <c r="B97" s="92" t="s">
        <v>8</v>
      </c>
      <c r="C97" s="103">
        <f>+C96+C87+C82+C74+C60+C51+C26+C25</f>
        <v>297373852</v>
      </c>
      <c r="D97" s="104">
        <f>+D96+D87+D82+D74+D60+D51+D26+D25</f>
        <v>380731369</v>
      </c>
    </row>
    <row r="98" spans="1:4" s="2" customFormat="1" ht="15" x14ac:dyDescent="0.25">
      <c r="A98" s="37" t="s">
        <v>183</v>
      </c>
      <c r="B98" s="17" t="s">
        <v>224</v>
      </c>
      <c r="C98" s="99"/>
      <c r="D98" s="100"/>
    </row>
    <row r="99" spans="1:4" s="2" customFormat="1" ht="15" x14ac:dyDescent="0.25">
      <c r="A99" s="33" t="s">
        <v>184</v>
      </c>
      <c r="B99" s="8" t="s">
        <v>225</v>
      </c>
      <c r="C99" s="76"/>
      <c r="D99" s="77"/>
    </row>
    <row r="100" spans="1:4" s="2" customFormat="1" ht="15" x14ac:dyDescent="0.25">
      <c r="A100" s="33" t="s">
        <v>185</v>
      </c>
      <c r="B100" s="8" t="s">
        <v>226</v>
      </c>
      <c r="C100" s="76"/>
      <c r="D100" s="77"/>
    </row>
    <row r="101" spans="1:4" s="2" customFormat="1" ht="15" x14ac:dyDescent="0.25">
      <c r="A101" s="33" t="s">
        <v>186</v>
      </c>
      <c r="B101" s="8" t="s">
        <v>227</v>
      </c>
      <c r="C101" s="76"/>
      <c r="D101" s="77"/>
    </row>
    <row r="102" spans="1:4" s="2" customFormat="1" ht="15" x14ac:dyDescent="0.25">
      <c r="A102" s="33" t="s">
        <v>187</v>
      </c>
      <c r="B102" s="8" t="s">
        <v>228</v>
      </c>
      <c r="C102" s="76"/>
      <c r="D102" s="77"/>
    </row>
    <row r="103" spans="1:4" s="2" customFormat="1" ht="15" x14ac:dyDescent="0.25">
      <c r="A103" s="33" t="s">
        <v>188</v>
      </c>
      <c r="B103" s="8" t="s">
        <v>229</v>
      </c>
      <c r="C103" s="76"/>
      <c r="D103" s="77"/>
    </row>
    <row r="104" spans="1:4" s="2" customFormat="1" ht="15" x14ac:dyDescent="0.25">
      <c r="A104" s="33" t="s">
        <v>189</v>
      </c>
      <c r="B104" s="8" t="s">
        <v>230</v>
      </c>
      <c r="C104" s="76"/>
      <c r="D104" s="77"/>
    </row>
    <row r="105" spans="1:4" s="2" customFormat="1" ht="15" x14ac:dyDescent="0.25">
      <c r="A105" s="33" t="s">
        <v>190</v>
      </c>
      <c r="B105" s="8" t="s">
        <v>231</v>
      </c>
      <c r="C105" s="76"/>
      <c r="D105" s="77"/>
    </row>
    <row r="106" spans="1:4" s="2" customFormat="1" ht="15" x14ac:dyDescent="0.25">
      <c r="A106" s="33" t="s">
        <v>191</v>
      </c>
      <c r="B106" s="8" t="s">
        <v>232</v>
      </c>
      <c r="C106" s="76"/>
      <c r="D106" s="77"/>
    </row>
    <row r="107" spans="1:4" s="2" customFormat="1" ht="15" x14ac:dyDescent="0.25">
      <c r="A107" s="33" t="s">
        <v>192</v>
      </c>
      <c r="B107" s="8" t="s">
        <v>233</v>
      </c>
      <c r="C107" s="76"/>
      <c r="D107" s="77"/>
    </row>
    <row r="108" spans="1:4" s="2" customFormat="1" ht="15" x14ac:dyDescent="0.25">
      <c r="A108" s="33" t="s">
        <v>193</v>
      </c>
      <c r="B108" s="8" t="s">
        <v>234</v>
      </c>
      <c r="C108" s="76">
        <v>8169478</v>
      </c>
      <c r="D108" s="77">
        <v>8169478</v>
      </c>
    </row>
    <row r="109" spans="1:4" s="2" customFormat="1" ht="15" x14ac:dyDescent="0.25">
      <c r="A109" s="33" t="s">
        <v>194</v>
      </c>
      <c r="B109" s="8" t="s">
        <v>235</v>
      </c>
      <c r="C109" s="76">
        <v>198467940</v>
      </c>
      <c r="D109" s="77">
        <v>199661913</v>
      </c>
    </row>
    <row r="110" spans="1:4" s="2" customFormat="1" ht="15" x14ac:dyDescent="0.25">
      <c r="A110" s="33" t="s">
        <v>195</v>
      </c>
      <c r="B110" s="8" t="s">
        <v>236</v>
      </c>
      <c r="C110" s="76"/>
      <c r="D110" s="77"/>
    </row>
    <row r="111" spans="1:4" s="2" customFormat="1" ht="15" x14ac:dyDescent="0.25">
      <c r="A111" s="33" t="s">
        <v>196</v>
      </c>
      <c r="B111" s="8" t="s">
        <v>237</v>
      </c>
      <c r="C111" s="76"/>
      <c r="D111" s="77"/>
    </row>
    <row r="112" spans="1:4" s="2" customFormat="1" ht="15" x14ac:dyDescent="0.25">
      <c r="A112" s="33" t="s">
        <v>197</v>
      </c>
      <c r="B112" s="8" t="s">
        <v>238</v>
      </c>
      <c r="C112" s="76"/>
      <c r="D112" s="77"/>
    </row>
    <row r="113" spans="1:4" s="2" customFormat="1" ht="15" x14ac:dyDescent="0.25">
      <c r="A113" s="33" t="s">
        <v>198</v>
      </c>
      <c r="B113" s="8" t="s">
        <v>239</v>
      </c>
      <c r="C113" s="76"/>
      <c r="D113" s="77"/>
    </row>
    <row r="114" spans="1:4" s="2" customFormat="1" ht="15" x14ac:dyDescent="0.25">
      <c r="A114" s="33" t="s">
        <v>199</v>
      </c>
      <c r="B114" s="8" t="s">
        <v>240</v>
      </c>
      <c r="C114" s="76"/>
      <c r="D114" s="77"/>
    </row>
    <row r="115" spans="1:4" s="2" customFormat="1" ht="15" x14ac:dyDescent="0.25">
      <c r="A115" s="33" t="s">
        <v>200</v>
      </c>
      <c r="B115" s="8" t="s">
        <v>241</v>
      </c>
      <c r="C115" s="76"/>
      <c r="D115" s="77"/>
    </row>
    <row r="116" spans="1:4" s="2" customFormat="1" ht="15" x14ac:dyDescent="0.25">
      <c r="A116" s="33" t="s">
        <v>201</v>
      </c>
      <c r="B116" s="8" t="s">
        <v>242</v>
      </c>
      <c r="C116" s="76"/>
      <c r="D116" s="77"/>
    </row>
    <row r="117" spans="1:4" s="2" customFormat="1" ht="15" x14ac:dyDescent="0.25">
      <c r="A117" s="33" t="s">
        <v>202</v>
      </c>
      <c r="B117" s="8" t="s">
        <v>243</v>
      </c>
      <c r="C117" s="76"/>
      <c r="D117" s="77"/>
    </row>
    <row r="118" spans="1:4" s="2" customFormat="1" ht="15" x14ac:dyDescent="0.25">
      <c r="A118" s="33" t="s">
        <v>203</v>
      </c>
      <c r="B118" s="8" t="s">
        <v>244</v>
      </c>
      <c r="C118" s="76"/>
      <c r="D118" s="77"/>
    </row>
    <row r="119" spans="1:4" s="2" customFormat="1" ht="15.75" thickBot="1" x14ac:dyDescent="0.3">
      <c r="A119" s="38" t="s">
        <v>204</v>
      </c>
      <c r="B119" s="10" t="s">
        <v>245</v>
      </c>
      <c r="C119" s="78"/>
      <c r="D119" s="79"/>
    </row>
    <row r="120" spans="1:4" s="2" customFormat="1" ht="22.5" customHeight="1" thickBot="1" x14ac:dyDescent="0.3">
      <c r="A120" s="91" t="s">
        <v>30</v>
      </c>
      <c r="B120" s="92" t="s">
        <v>9</v>
      </c>
      <c r="C120" s="103">
        <f>SUM(C98:C119)</f>
        <v>206637418</v>
      </c>
      <c r="D120" s="104">
        <f t="shared" ref="D120" si="11">SUM(D98:D119)</f>
        <v>207831391</v>
      </c>
    </row>
    <row r="121" spans="1:4" ht="44.25" customHeight="1" thickBot="1" x14ac:dyDescent="0.3">
      <c r="A121" s="49" t="s">
        <v>10</v>
      </c>
      <c r="B121" s="50" t="s">
        <v>246</v>
      </c>
      <c r="C121" s="105">
        <f>+C120+C97</f>
        <v>504011270</v>
      </c>
      <c r="D121" s="106">
        <f t="shared" ref="D121" si="12">+D120+D97</f>
        <v>588562760</v>
      </c>
    </row>
    <row r="122" spans="1:4" s="2" customFormat="1" ht="18" customHeight="1" x14ac:dyDescent="0.25">
      <c r="A122" s="14"/>
      <c r="B122" s="3"/>
      <c r="C122" s="4"/>
      <c r="D122" s="4"/>
    </row>
    <row r="123" spans="1:4" s="2" customFormat="1" ht="18" customHeight="1" x14ac:dyDescent="0.25">
      <c r="A123" s="14"/>
      <c r="B123" s="3"/>
      <c r="C123" s="4"/>
      <c r="D123" s="4"/>
    </row>
    <row r="124" spans="1:4" s="2" customFormat="1" ht="18" customHeight="1" x14ac:dyDescent="0.25">
      <c r="A124" s="14"/>
      <c r="B124" s="3"/>
      <c r="C124" s="4"/>
      <c r="D124" s="4"/>
    </row>
    <row r="125" spans="1:4" s="2" customFormat="1" ht="18" customHeight="1" x14ac:dyDescent="0.25">
      <c r="A125" s="14"/>
      <c r="B125" s="3"/>
      <c r="C125" s="4"/>
      <c r="D125" s="4"/>
    </row>
    <row r="126" spans="1:4" s="2" customFormat="1" ht="18" customHeight="1" x14ac:dyDescent="0.25">
      <c r="A126" s="14"/>
      <c r="B126" s="3"/>
      <c r="C126" s="4"/>
      <c r="D126" s="4"/>
    </row>
    <row r="127" spans="1:4" s="2" customFormat="1" ht="18" customHeight="1" x14ac:dyDescent="0.25">
      <c r="A127" s="14"/>
      <c r="B127" s="3"/>
      <c r="C127" s="4"/>
      <c r="D127" s="4"/>
    </row>
    <row r="128" spans="1:4" s="2" customFormat="1" ht="18" customHeight="1" x14ac:dyDescent="0.25">
      <c r="A128" s="14"/>
      <c r="B128" s="3"/>
      <c r="C128" s="4"/>
      <c r="D128" s="4"/>
    </row>
    <row r="129" spans="1:4" s="2" customFormat="1" ht="18" customHeight="1" x14ac:dyDescent="0.25">
      <c r="A129" s="14"/>
      <c r="B129" s="3"/>
      <c r="C129" s="4"/>
      <c r="D129" s="4"/>
    </row>
    <row r="130" spans="1:4" s="2" customFormat="1" ht="18" customHeight="1" x14ac:dyDescent="0.25">
      <c r="A130" s="14"/>
      <c r="B130" s="3"/>
      <c r="C130" s="4"/>
      <c r="D130" s="4"/>
    </row>
    <row r="131" spans="1:4" s="2" customFormat="1" ht="18" customHeight="1" x14ac:dyDescent="0.25">
      <c r="A131" s="14"/>
      <c r="B131" s="3"/>
      <c r="C131" s="4"/>
      <c r="D131" s="4"/>
    </row>
    <row r="132" spans="1:4" s="2" customFormat="1" ht="18" customHeight="1" x14ac:dyDescent="0.25">
      <c r="A132" s="14"/>
      <c r="B132" s="3"/>
      <c r="C132" s="4"/>
      <c r="D132" s="4"/>
    </row>
    <row r="133" spans="1:4" s="2" customFormat="1" ht="18" customHeight="1" x14ac:dyDescent="0.25">
      <c r="A133" s="14"/>
      <c r="B133" s="3"/>
      <c r="C133" s="4"/>
      <c r="D133" s="4"/>
    </row>
    <row r="134" spans="1:4" s="2" customFormat="1" ht="18" customHeight="1" x14ac:dyDescent="0.25">
      <c r="A134" s="14"/>
      <c r="B134" s="3"/>
      <c r="C134" s="4"/>
      <c r="D134" s="4"/>
    </row>
    <row r="135" spans="1:4" s="2" customFormat="1" ht="18" customHeight="1" x14ac:dyDescent="0.25">
      <c r="A135" s="14"/>
      <c r="B135" s="3"/>
      <c r="C135" s="4"/>
      <c r="D135" s="4"/>
    </row>
    <row r="136" spans="1:4" s="2" customFormat="1" ht="18" customHeight="1" x14ac:dyDescent="0.25">
      <c r="A136" s="14"/>
      <c r="B136" s="3"/>
      <c r="C136" s="4"/>
      <c r="D136" s="4"/>
    </row>
    <row r="137" spans="1:4" s="2" customFormat="1" ht="18" customHeight="1" x14ac:dyDescent="0.25">
      <c r="A137" s="14"/>
      <c r="B137" s="3"/>
      <c r="C137" s="4"/>
      <c r="D137" s="4"/>
    </row>
    <row r="138" spans="1:4" s="2" customFormat="1" ht="18" customHeight="1" x14ac:dyDescent="0.25">
      <c r="A138" s="14"/>
      <c r="B138" s="3"/>
      <c r="C138" s="4"/>
      <c r="D138" s="4"/>
    </row>
    <row r="139" spans="1:4" s="2" customFormat="1" ht="18" customHeight="1" x14ac:dyDescent="0.25">
      <c r="A139" s="14"/>
      <c r="B139" s="3"/>
      <c r="C139" s="4"/>
      <c r="D139" s="4"/>
    </row>
    <row r="140" spans="1:4" s="2" customFormat="1" ht="18" customHeight="1" x14ac:dyDescent="0.25">
      <c r="A140" s="14"/>
      <c r="B140" s="3"/>
      <c r="C140" s="4"/>
      <c r="D140" s="4"/>
    </row>
    <row r="141" spans="1:4" s="2" customFormat="1" ht="18" customHeight="1" x14ac:dyDescent="0.25">
      <c r="A141" s="14"/>
      <c r="B141" s="3"/>
      <c r="C141" s="4"/>
      <c r="D141" s="4"/>
    </row>
    <row r="142" spans="1:4" s="2" customFormat="1" ht="18" customHeight="1" x14ac:dyDescent="0.25">
      <c r="A142" s="14"/>
      <c r="B142" s="3"/>
      <c r="C142" s="4"/>
      <c r="D142" s="4"/>
    </row>
    <row r="143" spans="1:4" s="2" customFormat="1" ht="18" customHeight="1" x14ac:dyDescent="0.25">
      <c r="A143" s="14"/>
      <c r="B143" s="3"/>
      <c r="C143" s="4"/>
      <c r="D143" s="4"/>
    </row>
    <row r="144" spans="1:4" s="2" customFormat="1" ht="18" customHeight="1" x14ac:dyDescent="0.25">
      <c r="A144" s="14"/>
      <c r="B144" s="3"/>
      <c r="C144" s="4"/>
      <c r="D144" s="4"/>
    </row>
    <row r="145" spans="1:4" s="2" customFormat="1" ht="18" customHeight="1" x14ac:dyDescent="0.25">
      <c r="A145" s="14"/>
      <c r="B145" s="3"/>
      <c r="C145" s="4"/>
      <c r="D145" s="4"/>
    </row>
    <row r="146" spans="1:4" s="2" customFormat="1" ht="18" customHeight="1" x14ac:dyDescent="0.25">
      <c r="A146" s="14"/>
      <c r="B146" s="3"/>
      <c r="C146" s="4"/>
      <c r="D146" s="4"/>
    </row>
    <row r="147" spans="1:4" s="2" customFormat="1" ht="18" customHeight="1" x14ac:dyDescent="0.25">
      <c r="A147" s="14"/>
      <c r="B147" s="3"/>
      <c r="C147" s="4"/>
      <c r="D147" s="4"/>
    </row>
    <row r="148" spans="1:4" s="2" customFormat="1" ht="18" customHeight="1" x14ac:dyDescent="0.25">
      <c r="A148" s="14"/>
      <c r="B148" s="3"/>
      <c r="C148" s="4"/>
      <c r="D148" s="4"/>
    </row>
    <row r="149" spans="1:4" s="2" customFormat="1" ht="18" customHeight="1" x14ac:dyDescent="0.25">
      <c r="A149" s="14"/>
      <c r="B149" s="3"/>
      <c r="C149" s="4"/>
      <c r="D149" s="4"/>
    </row>
    <row r="150" spans="1:4" s="2" customFormat="1" ht="18" customHeight="1" x14ac:dyDescent="0.25">
      <c r="A150" s="14"/>
      <c r="B150" s="3"/>
      <c r="C150" s="4"/>
      <c r="D150" s="4"/>
    </row>
    <row r="151" spans="1:4" s="2" customFormat="1" ht="18" customHeight="1" x14ac:dyDescent="0.25">
      <c r="A151" s="14"/>
      <c r="B151" s="3"/>
      <c r="C151" s="4"/>
      <c r="D151" s="4"/>
    </row>
    <row r="152" spans="1:4" s="2" customFormat="1" ht="18" customHeight="1" x14ac:dyDescent="0.25">
      <c r="A152" s="14"/>
      <c r="B152" s="3"/>
      <c r="C152" s="4"/>
      <c r="D152" s="4"/>
    </row>
    <row r="153" spans="1:4" s="2" customFormat="1" ht="18" customHeight="1" x14ac:dyDescent="0.25">
      <c r="A153" s="14"/>
      <c r="B153" s="3"/>
      <c r="C153" s="4"/>
      <c r="D153" s="4"/>
    </row>
    <row r="154" spans="1:4" s="2" customFormat="1" ht="18" customHeight="1" x14ac:dyDescent="0.25">
      <c r="A154" s="14"/>
      <c r="B154" s="3"/>
      <c r="C154" s="4"/>
      <c r="D154" s="4"/>
    </row>
    <row r="155" spans="1:4" s="2" customFormat="1" ht="18" customHeight="1" x14ac:dyDescent="0.25">
      <c r="A155" s="14"/>
      <c r="B155" s="3"/>
      <c r="C155" s="4"/>
      <c r="D155" s="4"/>
    </row>
    <row r="156" spans="1:4" s="2" customFormat="1" ht="18" customHeight="1" x14ac:dyDescent="0.25">
      <c r="A156" s="14"/>
      <c r="B156" s="3"/>
      <c r="C156" s="4"/>
      <c r="D156" s="4"/>
    </row>
    <row r="157" spans="1:4" s="2" customFormat="1" ht="18" customHeight="1" x14ac:dyDescent="0.25">
      <c r="A157" s="14"/>
      <c r="B157" s="3"/>
      <c r="C157" s="4"/>
      <c r="D157" s="4"/>
    </row>
    <row r="158" spans="1:4" s="2" customFormat="1" ht="18" customHeight="1" x14ac:dyDescent="0.25">
      <c r="A158" s="14"/>
      <c r="B158" s="3"/>
      <c r="C158" s="4"/>
      <c r="D158" s="4"/>
    </row>
    <row r="159" spans="1:4" s="2" customFormat="1" ht="18" customHeight="1" x14ac:dyDescent="0.25">
      <c r="A159" s="14"/>
      <c r="B159" s="3"/>
      <c r="C159" s="4"/>
      <c r="D159" s="4"/>
    </row>
    <row r="160" spans="1:4" s="2" customFormat="1" ht="18" customHeight="1" x14ac:dyDescent="0.25">
      <c r="A160" s="14"/>
      <c r="B160" s="3"/>
      <c r="C160" s="4"/>
      <c r="D160" s="4"/>
    </row>
    <row r="161" spans="1:4" s="2" customFormat="1" ht="18" customHeight="1" x14ac:dyDescent="0.25">
      <c r="A161" s="14"/>
      <c r="B161" s="3"/>
      <c r="C161" s="4"/>
      <c r="D161" s="4"/>
    </row>
    <row r="162" spans="1:4" s="2" customFormat="1" ht="18" customHeight="1" x14ac:dyDescent="0.25">
      <c r="A162" s="14"/>
      <c r="B162" s="3"/>
      <c r="C162" s="4"/>
      <c r="D162" s="4"/>
    </row>
    <row r="163" spans="1:4" s="2" customFormat="1" ht="18" customHeight="1" x14ac:dyDescent="0.25">
      <c r="A163" s="14"/>
      <c r="B163" s="3"/>
      <c r="C163" s="4"/>
      <c r="D163" s="4"/>
    </row>
    <row r="164" spans="1:4" s="2" customFormat="1" ht="18" customHeight="1" x14ac:dyDescent="0.25">
      <c r="A164" s="14"/>
      <c r="B164" s="3"/>
      <c r="C164" s="4"/>
      <c r="D164" s="4"/>
    </row>
    <row r="165" spans="1:4" s="2" customFormat="1" ht="18" customHeight="1" x14ac:dyDescent="0.25">
      <c r="A165" s="14"/>
      <c r="B165" s="3"/>
      <c r="C165" s="4"/>
      <c r="D165" s="4"/>
    </row>
    <row r="166" spans="1:4" s="2" customFormat="1" ht="18" customHeight="1" x14ac:dyDescent="0.25">
      <c r="A166" s="14"/>
      <c r="B166" s="3"/>
      <c r="C166" s="4"/>
      <c r="D166" s="4"/>
    </row>
    <row r="167" spans="1:4" s="2" customFormat="1" ht="18" customHeight="1" x14ac:dyDescent="0.25">
      <c r="A167" s="14"/>
      <c r="B167" s="3"/>
      <c r="C167" s="4"/>
      <c r="D167" s="4"/>
    </row>
    <row r="168" spans="1:4" s="2" customFormat="1" ht="18" customHeight="1" x14ac:dyDescent="0.25">
      <c r="A168" s="14"/>
      <c r="B168" s="3"/>
      <c r="C168" s="4"/>
      <c r="D168" s="4"/>
    </row>
    <row r="169" spans="1:4" s="2" customFormat="1" ht="18" customHeight="1" x14ac:dyDescent="0.25">
      <c r="A169" s="14"/>
      <c r="B169" s="3"/>
      <c r="C169" s="4"/>
      <c r="D169" s="4"/>
    </row>
    <row r="170" spans="1:4" s="2" customFormat="1" ht="18" customHeight="1" x14ac:dyDescent="0.25">
      <c r="A170" s="14"/>
      <c r="B170" s="3"/>
      <c r="C170" s="4"/>
      <c r="D170" s="4"/>
    </row>
    <row r="171" spans="1:4" s="2" customFormat="1" ht="18" customHeight="1" x14ac:dyDescent="0.25">
      <c r="A171" s="14"/>
      <c r="B171" s="3"/>
      <c r="C171" s="4"/>
      <c r="D171" s="4"/>
    </row>
    <row r="172" spans="1:4" s="2" customFormat="1" ht="18" customHeight="1" x14ac:dyDescent="0.25">
      <c r="A172" s="14"/>
      <c r="B172" s="3"/>
      <c r="C172" s="4"/>
      <c r="D172" s="4"/>
    </row>
    <row r="173" spans="1:4" s="2" customFormat="1" ht="18" customHeight="1" x14ac:dyDescent="0.25">
      <c r="A173" s="14"/>
      <c r="B173" s="3"/>
      <c r="C173" s="4"/>
      <c r="D173" s="4"/>
    </row>
    <row r="174" spans="1:4" s="2" customFormat="1" ht="18" customHeight="1" x14ac:dyDescent="0.25">
      <c r="A174" s="14"/>
      <c r="B174" s="3"/>
      <c r="C174" s="4"/>
      <c r="D174" s="4"/>
    </row>
    <row r="175" spans="1:4" s="2" customFormat="1" ht="18" customHeight="1" x14ac:dyDescent="0.25">
      <c r="A175" s="14"/>
      <c r="B175" s="3"/>
      <c r="C175" s="4"/>
      <c r="D175" s="4"/>
    </row>
    <row r="176" spans="1:4" s="2" customFormat="1" ht="18" customHeight="1" x14ac:dyDescent="0.25">
      <c r="A176" s="14"/>
      <c r="B176" s="3"/>
      <c r="C176" s="4"/>
      <c r="D176" s="4"/>
    </row>
    <row r="177" spans="1:4" s="2" customFormat="1" ht="18" customHeight="1" x14ac:dyDescent="0.25">
      <c r="A177" s="14"/>
      <c r="B177" s="3"/>
      <c r="C177" s="4"/>
      <c r="D177" s="4"/>
    </row>
    <row r="178" spans="1:4" s="2" customFormat="1" ht="18" customHeight="1" x14ac:dyDescent="0.25">
      <c r="A178" s="14"/>
      <c r="B178" s="3"/>
      <c r="C178" s="4"/>
      <c r="D178" s="4"/>
    </row>
    <row r="179" spans="1:4" s="2" customFormat="1" ht="18" customHeight="1" x14ac:dyDescent="0.25">
      <c r="A179" s="14"/>
      <c r="B179" s="3"/>
      <c r="C179" s="4"/>
      <c r="D179" s="4"/>
    </row>
    <row r="180" spans="1:4" s="2" customFormat="1" ht="18" customHeight="1" x14ac:dyDescent="0.25">
      <c r="A180" s="14"/>
      <c r="B180" s="3"/>
      <c r="C180" s="4"/>
      <c r="D180" s="4"/>
    </row>
    <row r="181" spans="1:4" s="2" customFormat="1" ht="18" customHeight="1" x14ac:dyDescent="0.25">
      <c r="A181" s="14"/>
      <c r="B181" s="3"/>
      <c r="C181" s="4"/>
      <c r="D181" s="4"/>
    </row>
    <row r="182" spans="1:4" s="2" customFormat="1" ht="18" customHeight="1" x14ac:dyDescent="0.25">
      <c r="A182" s="14"/>
      <c r="B182" s="3"/>
      <c r="C182" s="4"/>
      <c r="D182" s="4"/>
    </row>
    <row r="183" spans="1:4" s="2" customFormat="1" ht="18" customHeight="1" x14ac:dyDescent="0.25">
      <c r="A183" s="14"/>
      <c r="B183" s="3"/>
      <c r="C183" s="4"/>
      <c r="D183" s="4"/>
    </row>
    <row r="184" spans="1:4" s="2" customFormat="1" ht="18" customHeight="1" x14ac:dyDescent="0.25">
      <c r="A184" s="14"/>
      <c r="B184" s="3"/>
      <c r="C184" s="4"/>
      <c r="D184" s="4"/>
    </row>
    <row r="185" spans="1:4" s="2" customFormat="1" ht="18" customHeight="1" x14ac:dyDescent="0.25">
      <c r="A185" s="14"/>
      <c r="B185" s="3"/>
      <c r="C185" s="4"/>
      <c r="D185" s="4"/>
    </row>
    <row r="186" spans="1:4" s="2" customFormat="1" ht="18" customHeight="1" x14ac:dyDescent="0.25">
      <c r="A186" s="14"/>
      <c r="B186" s="3"/>
      <c r="C186" s="4"/>
      <c r="D186" s="4"/>
    </row>
    <row r="187" spans="1:4" s="2" customFormat="1" ht="18" customHeight="1" x14ac:dyDescent="0.25">
      <c r="A187" s="14"/>
      <c r="B187" s="3"/>
      <c r="C187" s="4"/>
      <c r="D187" s="4"/>
    </row>
    <row r="188" spans="1:4" s="2" customFormat="1" ht="18" customHeight="1" x14ac:dyDescent="0.25">
      <c r="A188" s="14"/>
      <c r="B188" s="3"/>
      <c r="C188" s="4"/>
      <c r="D188" s="4"/>
    </row>
    <row r="189" spans="1:4" s="2" customFormat="1" ht="18" customHeight="1" x14ac:dyDescent="0.25">
      <c r="A189" s="14"/>
      <c r="B189" s="3"/>
      <c r="C189" s="4"/>
      <c r="D189" s="4"/>
    </row>
    <row r="190" spans="1:4" s="2" customFormat="1" ht="18" customHeight="1" x14ac:dyDescent="0.25">
      <c r="A190" s="14"/>
      <c r="B190" s="3"/>
      <c r="C190" s="4"/>
      <c r="D190" s="4"/>
    </row>
    <row r="191" spans="1:4" s="2" customFormat="1" ht="18" customHeight="1" x14ac:dyDescent="0.25">
      <c r="A191" s="14"/>
      <c r="B191" s="3"/>
      <c r="C191" s="4"/>
      <c r="D191" s="4"/>
    </row>
    <row r="192" spans="1:4" s="2" customFormat="1" ht="18" customHeight="1" x14ac:dyDescent="0.25">
      <c r="A192" s="14"/>
      <c r="B192" s="3"/>
      <c r="C192" s="4"/>
      <c r="D192" s="4"/>
    </row>
    <row r="193" spans="1:4" s="2" customFormat="1" ht="18" customHeight="1" x14ac:dyDescent="0.25">
      <c r="A193" s="14"/>
      <c r="B193" s="3"/>
      <c r="C193" s="4"/>
      <c r="D193" s="4"/>
    </row>
    <row r="194" spans="1:4" s="2" customFormat="1" ht="18" customHeight="1" x14ac:dyDescent="0.25">
      <c r="A194" s="14"/>
      <c r="B194" s="3"/>
      <c r="C194" s="4"/>
      <c r="D194" s="4"/>
    </row>
    <row r="195" spans="1:4" s="2" customFormat="1" ht="18" customHeight="1" x14ac:dyDescent="0.25">
      <c r="A195" s="14"/>
      <c r="B195" s="3"/>
      <c r="C195" s="4"/>
      <c r="D195" s="4"/>
    </row>
    <row r="196" spans="1:4" s="2" customFormat="1" ht="18" customHeight="1" x14ac:dyDescent="0.25">
      <c r="A196" s="14"/>
      <c r="B196" s="3"/>
      <c r="C196" s="4"/>
      <c r="D196" s="4"/>
    </row>
    <row r="197" spans="1:4" s="2" customFormat="1" ht="18" customHeight="1" x14ac:dyDescent="0.25">
      <c r="A197" s="14"/>
      <c r="B197" s="3"/>
      <c r="C197" s="4"/>
      <c r="D197" s="4"/>
    </row>
    <row r="198" spans="1:4" s="2" customFormat="1" ht="18" customHeight="1" x14ac:dyDescent="0.25">
      <c r="A198" s="14"/>
      <c r="B198" s="3"/>
      <c r="C198" s="4"/>
      <c r="D198" s="4"/>
    </row>
    <row r="199" spans="1:4" s="2" customFormat="1" ht="18" customHeight="1" x14ac:dyDescent="0.25">
      <c r="A199" s="14"/>
      <c r="B199" s="3"/>
      <c r="C199" s="4"/>
      <c r="D199" s="4"/>
    </row>
    <row r="200" spans="1:4" s="2" customFormat="1" ht="18" customHeight="1" x14ac:dyDescent="0.25">
      <c r="A200" s="14"/>
      <c r="B200" s="3"/>
      <c r="C200" s="4"/>
      <c r="D200" s="4"/>
    </row>
    <row r="201" spans="1:4" s="2" customFormat="1" ht="18" customHeight="1" x14ac:dyDescent="0.25">
      <c r="A201" s="14"/>
      <c r="B201" s="3"/>
      <c r="C201" s="4"/>
      <c r="D201" s="4"/>
    </row>
    <row r="202" spans="1:4" s="2" customFormat="1" ht="18" customHeight="1" x14ac:dyDescent="0.25">
      <c r="A202" s="14"/>
      <c r="B202" s="3"/>
      <c r="C202" s="4"/>
      <c r="D202" s="4"/>
    </row>
    <row r="203" spans="1:4" s="2" customFormat="1" ht="18" customHeight="1" x14ac:dyDescent="0.25">
      <c r="A203" s="14"/>
      <c r="B203" s="3"/>
      <c r="C203" s="4"/>
      <c r="D203" s="4"/>
    </row>
    <row r="204" spans="1:4" s="2" customFormat="1" ht="18" customHeight="1" x14ac:dyDescent="0.25">
      <c r="A204" s="14"/>
      <c r="B204" s="3"/>
      <c r="C204" s="4"/>
      <c r="D204" s="4"/>
    </row>
    <row r="205" spans="1:4" s="2" customFormat="1" ht="18" customHeight="1" x14ac:dyDescent="0.25">
      <c r="A205" s="14"/>
      <c r="B205" s="3"/>
      <c r="C205" s="4"/>
      <c r="D205" s="4"/>
    </row>
    <row r="206" spans="1:4" s="2" customFormat="1" ht="18" customHeight="1" x14ac:dyDescent="0.25">
      <c r="A206" s="14"/>
      <c r="B206" s="3"/>
      <c r="C206" s="4"/>
      <c r="D206" s="4"/>
    </row>
    <row r="207" spans="1:4" s="2" customFormat="1" ht="18" customHeight="1" x14ac:dyDescent="0.25">
      <c r="A207" s="14"/>
      <c r="B207" s="3"/>
      <c r="C207" s="4"/>
      <c r="D207" s="4"/>
    </row>
    <row r="208" spans="1:4" s="2" customFormat="1" ht="18" customHeight="1" x14ac:dyDescent="0.25">
      <c r="A208" s="14"/>
      <c r="B208" s="3"/>
      <c r="C208" s="4"/>
      <c r="D208" s="4"/>
    </row>
    <row r="209" spans="1:4" s="2" customFormat="1" ht="18" customHeight="1" x14ac:dyDescent="0.25">
      <c r="A209" s="14"/>
      <c r="B209" s="3"/>
      <c r="C209" s="4"/>
      <c r="D209" s="4"/>
    </row>
    <row r="210" spans="1:4" s="2" customFormat="1" ht="18" customHeight="1" x14ac:dyDescent="0.25">
      <c r="A210" s="14"/>
      <c r="B210" s="3"/>
      <c r="C210" s="4"/>
      <c r="D210" s="4"/>
    </row>
    <row r="211" spans="1:4" s="2" customFormat="1" ht="18" customHeight="1" x14ac:dyDescent="0.25">
      <c r="A211" s="14"/>
      <c r="B211" s="3"/>
      <c r="C211" s="4"/>
      <c r="D211" s="4"/>
    </row>
    <row r="212" spans="1:4" s="2" customFormat="1" ht="18" customHeight="1" x14ac:dyDescent="0.25">
      <c r="A212" s="14"/>
      <c r="B212" s="3"/>
      <c r="C212" s="4"/>
      <c r="D212" s="4"/>
    </row>
    <row r="213" spans="1:4" s="2" customFormat="1" ht="18" customHeight="1" x14ac:dyDescent="0.25">
      <c r="A213" s="14"/>
      <c r="B213" s="3"/>
      <c r="C213" s="4"/>
      <c r="D213" s="4"/>
    </row>
    <row r="214" spans="1:4" s="2" customFormat="1" ht="18" customHeight="1" x14ac:dyDescent="0.25">
      <c r="A214" s="14"/>
      <c r="B214" s="3"/>
      <c r="C214" s="4"/>
      <c r="D214" s="4"/>
    </row>
    <row r="215" spans="1:4" s="2" customFormat="1" ht="18" customHeight="1" x14ac:dyDescent="0.25">
      <c r="A215" s="14"/>
      <c r="B215" s="3"/>
      <c r="C215" s="4"/>
      <c r="D215" s="4"/>
    </row>
    <row r="216" spans="1:4" s="2" customFormat="1" ht="18" customHeight="1" x14ac:dyDescent="0.25">
      <c r="A216" s="14"/>
      <c r="B216" s="3"/>
      <c r="C216" s="4"/>
      <c r="D216" s="4"/>
    </row>
    <row r="217" spans="1:4" ht="18" customHeight="1" x14ac:dyDescent="0.25"/>
    <row r="218" spans="1:4" ht="18" customHeight="1" x14ac:dyDescent="0.25"/>
    <row r="219" spans="1:4" ht="18" customHeight="1" x14ac:dyDescent="0.25"/>
    <row r="220" spans="1:4" ht="18" customHeight="1" x14ac:dyDescent="0.25"/>
    <row r="221" spans="1:4" ht="18" customHeight="1" x14ac:dyDescent="0.25"/>
    <row r="222" spans="1:4" ht="18" customHeight="1" x14ac:dyDescent="0.25"/>
    <row r="223" spans="1:4" ht="18" customHeight="1" x14ac:dyDescent="0.25"/>
    <row r="224" spans="1: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</sheetData>
  <mergeCells count="4">
    <mergeCell ref="A3:D3"/>
    <mergeCell ref="A1:B1"/>
    <mergeCell ref="C5:D5"/>
    <mergeCell ref="A5:B6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82" fitToHeight="3" orientation="portrait" r:id="rId1"/>
  <headerFooter>
    <oddHeader xml:space="preserve">&amp;LNagycenk Nagyközség Önkormányzata&amp;C&amp;"-,Félkövér"2022. ÉVI KÖLTSÉGVETÉS MÓDOSÍTÁS&amp;"-,Normál"
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25"/>
  <sheetViews>
    <sheetView zoomScaleNormal="100" workbookViewId="0">
      <selection activeCell="A25" sqref="A25:D26"/>
    </sheetView>
  </sheetViews>
  <sheetFormatPr defaultRowHeight="20.100000000000001" customHeight="1" x14ac:dyDescent="0.25"/>
  <cols>
    <col min="1" max="1" width="63.5703125" style="18" customWidth="1"/>
    <col min="2" max="2" width="7.7109375" style="11" customWidth="1"/>
    <col min="3" max="3" width="16.85546875" style="15" bestFit="1" customWidth="1"/>
    <col min="4" max="4" width="23.42578125" style="15" bestFit="1" customWidth="1"/>
    <col min="5" max="5" width="10" style="1" bestFit="1" customWidth="1"/>
    <col min="6" max="16384" width="9.140625" style="1"/>
  </cols>
  <sheetData>
    <row r="1" spans="1:4" ht="20.100000000000001" customHeight="1" x14ac:dyDescent="0.25">
      <c r="A1" s="214"/>
      <c r="B1" s="215"/>
      <c r="D1" s="4" t="s">
        <v>457</v>
      </c>
    </row>
    <row r="2" spans="1:4" ht="20.100000000000001" customHeight="1" x14ac:dyDescent="0.25">
      <c r="A2" s="19"/>
      <c r="B2" s="20"/>
      <c r="C2" s="21"/>
      <c r="D2" s="21"/>
    </row>
    <row r="3" spans="1:4" ht="20.100000000000001" customHeight="1" x14ac:dyDescent="0.25">
      <c r="A3" s="216" t="s">
        <v>396</v>
      </c>
      <c r="B3" s="216"/>
      <c r="C3" s="216"/>
      <c r="D3" s="216"/>
    </row>
    <row r="4" spans="1:4" s="2" customFormat="1" ht="20.100000000000001" customHeight="1" thickBot="1" x14ac:dyDescent="0.3">
      <c r="A4" s="14"/>
      <c r="B4" s="3"/>
      <c r="C4" s="4"/>
      <c r="D4" s="4"/>
    </row>
    <row r="5" spans="1:4" s="2" customFormat="1" ht="20.100000000000001" customHeight="1" x14ac:dyDescent="0.25">
      <c r="A5" s="223" t="s">
        <v>524</v>
      </c>
      <c r="B5" s="224"/>
      <c r="C5" s="217" t="s">
        <v>470</v>
      </c>
      <c r="D5" s="218"/>
    </row>
    <row r="6" spans="1:4" s="13" customFormat="1" ht="18" customHeight="1" thickBot="1" x14ac:dyDescent="0.3">
      <c r="A6" s="225"/>
      <c r="B6" s="226"/>
      <c r="C6" s="73" t="s">
        <v>400</v>
      </c>
      <c r="D6" s="48" t="s">
        <v>401</v>
      </c>
    </row>
    <row r="7" spans="1:4" s="2" customFormat="1" ht="15.95" customHeight="1" x14ac:dyDescent="0.25">
      <c r="A7" s="32" t="s">
        <v>247</v>
      </c>
      <c r="B7" s="6" t="s">
        <v>321</v>
      </c>
      <c r="C7" s="74">
        <v>97691678</v>
      </c>
      <c r="D7" s="75">
        <v>97691678</v>
      </c>
    </row>
    <row r="8" spans="1:4" s="2" customFormat="1" ht="15" x14ac:dyDescent="0.25">
      <c r="A8" s="33" t="s">
        <v>248</v>
      </c>
      <c r="B8" s="8" t="s">
        <v>322</v>
      </c>
      <c r="C8" s="76">
        <v>82998040</v>
      </c>
      <c r="D8" s="77">
        <v>84349620</v>
      </c>
    </row>
    <row r="9" spans="1:4" s="2" customFormat="1" ht="30" x14ac:dyDescent="0.25">
      <c r="A9" s="33" t="s">
        <v>466</v>
      </c>
      <c r="B9" s="8" t="s">
        <v>464</v>
      </c>
      <c r="C9" s="76">
        <v>10765960</v>
      </c>
      <c r="D9" s="77">
        <v>19039460</v>
      </c>
    </row>
    <row r="10" spans="1:4" s="2" customFormat="1" ht="15" x14ac:dyDescent="0.25">
      <c r="A10" s="33" t="s">
        <v>467</v>
      </c>
      <c r="B10" s="8" t="s">
        <v>465</v>
      </c>
      <c r="C10" s="76">
        <v>21467099</v>
      </c>
      <c r="D10" s="77">
        <v>24928477</v>
      </c>
    </row>
    <row r="11" spans="1:4" s="2" customFormat="1" ht="15.95" customHeight="1" x14ac:dyDescent="0.25">
      <c r="A11" s="33" t="s">
        <v>249</v>
      </c>
      <c r="B11" s="8" t="s">
        <v>323</v>
      </c>
      <c r="C11" s="76">
        <v>5430702</v>
      </c>
      <c r="D11" s="77">
        <v>5430702</v>
      </c>
    </row>
    <row r="12" spans="1:4" s="2" customFormat="1" ht="15.95" customHeight="1" x14ac:dyDescent="0.25">
      <c r="A12" s="33" t="s">
        <v>250</v>
      </c>
      <c r="B12" s="8" t="s">
        <v>324</v>
      </c>
      <c r="C12" s="76">
        <v>0</v>
      </c>
      <c r="D12" s="77">
        <v>16896248</v>
      </c>
    </row>
    <row r="13" spans="1:4" s="2" customFormat="1" ht="15.95" customHeight="1" x14ac:dyDescent="0.25">
      <c r="A13" s="33" t="s">
        <v>251</v>
      </c>
      <c r="B13" s="8" t="s">
        <v>325</v>
      </c>
      <c r="C13" s="76">
        <v>3610011</v>
      </c>
      <c r="D13" s="77">
        <v>5967167</v>
      </c>
    </row>
    <row r="14" spans="1:4" s="2" customFormat="1" ht="15.95" customHeight="1" x14ac:dyDescent="0.25">
      <c r="A14" s="34" t="s">
        <v>252</v>
      </c>
      <c r="B14" s="16" t="s">
        <v>326</v>
      </c>
      <c r="C14" s="95">
        <f>SUM(C7:C13)</f>
        <v>221963490</v>
      </c>
      <c r="D14" s="96">
        <f>SUM(D7:D13)</f>
        <v>254303352</v>
      </c>
    </row>
    <row r="15" spans="1:4" s="2" customFormat="1" ht="15.95" customHeight="1" x14ac:dyDescent="0.25">
      <c r="A15" s="33" t="s">
        <v>253</v>
      </c>
      <c r="B15" s="8" t="s">
        <v>327</v>
      </c>
      <c r="C15" s="76">
        <v>0</v>
      </c>
      <c r="D15" s="77"/>
    </row>
    <row r="16" spans="1:4" s="2" customFormat="1" ht="30" x14ac:dyDescent="0.25">
      <c r="A16" s="33" t="s">
        <v>254</v>
      </c>
      <c r="B16" s="8" t="s">
        <v>328</v>
      </c>
      <c r="C16" s="76">
        <v>0</v>
      </c>
      <c r="D16" s="77"/>
    </row>
    <row r="17" spans="1:4" s="2" customFormat="1" ht="30" x14ac:dyDescent="0.25">
      <c r="A17" s="33" t="s">
        <v>255</v>
      </c>
      <c r="B17" s="8" t="s">
        <v>329</v>
      </c>
      <c r="C17" s="76">
        <v>0</v>
      </c>
      <c r="D17" s="77"/>
    </row>
    <row r="18" spans="1:4" s="2" customFormat="1" ht="30" x14ac:dyDescent="0.25">
      <c r="A18" s="33" t="s">
        <v>256</v>
      </c>
      <c r="B18" s="8" t="s">
        <v>330</v>
      </c>
      <c r="C18" s="76">
        <v>0</v>
      </c>
      <c r="D18" s="77"/>
    </row>
    <row r="19" spans="1:4" s="2" customFormat="1" ht="15.95" customHeight="1" x14ac:dyDescent="0.25">
      <c r="A19" s="33" t="s">
        <v>257</v>
      </c>
      <c r="B19" s="8" t="s">
        <v>331</v>
      </c>
      <c r="C19" s="76">
        <v>30627790</v>
      </c>
      <c r="D19" s="77">
        <v>10734412</v>
      </c>
    </row>
    <row r="20" spans="1:4" s="2" customFormat="1" ht="15.95" customHeight="1" thickBot="1" x14ac:dyDescent="0.3">
      <c r="A20" s="93" t="s">
        <v>31</v>
      </c>
      <c r="B20" s="94" t="s">
        <v>11</v>
      </c>
      <c r="C20" s="97">
        <f t="shared" ref="C20:D20" si="0">SUM(C14:C19)</f>
        <v>252591280</v>
      </c>
      <c r="D20" s="98">
        <f t="shared" si="0"/>
        <v>265037764</v>
      </c>
    </row>
    <row r="21" spans="1:4" s="2" customFormat="1" ht="15" x14ac:dyDescent="0.25">
      <c r="A21" s="32" t="s">
        <v>282</v>
      </c>
      <c r="B21" s="6" t="s">
        <v>358</v>
      </c>
      <c r="C21" s="74">
        <v>0</v>
      </c>
      <c r="D21" s="75">
        <v>0</v>
      </c>
    </row>
    <row r="22" spans="1:4" s="2" customFormat="1" ht="30" x14ac:dyDescent="0.25">
      <c r="A22" s="33" t="s">
        <v>283</v>
      </c>
      <c r="B22" s="8" t="s">
        <v>359</v>
      </c>
      <c r="C22" s="76">
        <v>0</v>
      </c>
      <c r="D22" s="77">
        <v>0</v>
      </c>
    </row>
    <row r="23" spans="1:4" s="2" customFormat="1" ht="30" x14ac:dyDescent="0.25">
      <c r="A23" s="33" t="s">
        <v>284</v>
      </c>
      <c r="B23" s="8" t="s">
        <v>360</v>
      </c>
      <c r="C23" s="76">
        <v>0</v>
      </c>
      <c r="D23" s="77">
        <v>0</v>
      </c>
    </row>
    <row r="24" spans="1:4" s="2" customFormat="1" ht="30" x14ac:dyDescent="0.25">
      <c r="A24" s="33" t="s">
        <v>285</v>
      </c>
      <c r="B24" s="8" t="s">
        <v>361</v>
      </c>
      <c r="C24" s="76">
        <v>0</v>
      </c>
      <c r="D24" s="77">
        <v>0</v>
      </c>
    </row>
    <row r="25" spans="1:4" s="2" customFormat="1" ht="15.95" customHeight="1" x14ac:dyDescent="0.25">
      <c r="A25" s="33" t="s">
        <v>286</v>
      </c>
      <c r="B25" s="8" t="s">
        <v>362</v>
      </c>
      <c r="C25" s="76">
        <v>0</v>
      </c>
      <c r="D25" s="77">
        <v>29999998</v>
      </c>
    </row>
    <row r="26" spans="1:4" s="2" customFormat="1" ht="15.95" customHeight="1" thickBot="1" x14ac:dyDescent="0.3">
      <c r="A26" s="93" t="s">
        <v>32</v>
      </c>
      <c r="B26" s="94" t="s">
        <v>12</v>
      </c>
      <c r="C26" s="97">
        <f>SUM(C21:C25)</f>
        <v>0</v>
      </c>
      <c r="D26" s="98">
        <f t="shared" ref="D26" si="1">SUM(D21:D25)</f>
        <v>29999998</v>
      </c>
    </row>
    <row r="27" spans="1:4" s="2" customFormat="1" ht="15.95" customHeight="1" x14ac:dyDescent="0.25">
      <c r="A27" s="32" t="s">
        <v>258</v>
      </c>
      <c r="B27" s="6" t="s">
        <v>332</v>
      </c>
      <c r="C27" s="74"/>
      <c r="D27" s="75"/>
    </row>
    <row r="28" spans="1:4" s="2" customFormat="1" ht="15.95" customHeight="1" x14ac:dyDescent="0.25">
      <c r="A28" s="33" t="s">
        <v>259</v>
      </c>
      <c r="B28" s="8" t="s">
        <v>333</v>
      </c>
      <c r="C28" s="76"/>
      <c r="D28" s="77"/>
    </row>
    <row r="29" spans="1:4" s="2" customFormat="1" ht="15.95" customHeight="1" x14ac:dyDescent="0.25">
      <c r="A29" s="34" t="s">
        <v>260</v>
      </c>
      <c r="B29" s="16" t="s">
        <v>334</v>
      </c>
      <c r="C29" s="95">
        <f>+C27+C28</f>
        <v>0</v>
      </c>
      <c r="D29" s="96">
        <f t="shared" ref="D29" si="2">+D27+D28</f>
        <v>0</v>
      </c>
    </row>
    <row r="30" spans="1:4" s="2" customFormat="1" ht="15.95" customHeight="1" x14ac:dyDescent="0.25">
      <c r="A30" s="33" t="s">
        <v>261</v>
      </c>
      <c r="B30" s="8" t="s">
        <v>335</v>
      </c>
      <c r="C30" s="76"/>
      <c r="D30" s="77"/>
    </row>
    <row r="31" spans="1:4" s="2" customFormat="1" ht="15.95" customHeight="1" x14ac:dyDescent="0.25">
      <c r="A31" s="33" t="s">
        <v>262</v>
      </c>
      <c r="B31" s="8" t="s">
        <v>336</v>
      </c>
      <c r="C31" s="76"/>
      <c r="D31" s="77"/>
    </row>
    <row r="32" spans="1:4" s="2" customFormat="1" ht="15.95" customHeight="1" x14ac:dyDescent="0.25">
      <c r="A32" s="33" t="s">
        <v>263</v>
      </c>
      <c r="B32" s="8" t="s">
        <v>337</v>
      </c>
      <c r="C32" s="76">
        <v>25100000</v>
      </c>
      <c r="D32" s="77">
        <v>27698078</v>
      </c>
    </row>
    <row r="33" spans="1:4" s="2" customFormat="1" ht="15.95" customHeight="1" x14ac:dyDescent="0.25">
      <c r="A33" s="33" t="s">
        <v>264</v>
      </c>
      <c r="B33" s="8" t="s">
        <v>338</v>
      </c>
      <c r="C33" s="76">
        <v>30000000</v>
      </c>
      <c r="D33" s="77">
        <v>112690553</v>
      </c>
    </row>
    <row r="34" spans="1:4" s="2" customFormat="1" ht="15.95" customHeight="1" x14ac:dyDescent="0.25">
      <c r="A34" s="33" t="s">
        <v>265</v>
      </c>
      <c r="B34" s="8" t="s">
        <v>339</v>
      </c>
      <c r="C34" s="76"/>
      <c r="D34" s="77"/>
    </row>
    <row r="35" spans="1:4" s="2" customFormat="1" ht="15.95" customHeight="1" x14ac:dyDescent="0.25">
      <c r="A35" s="33" t="s">
        <v>266</v>
      </c>
      <c r="B35" s="8" t="s">
        <v>340</v>
      </c>
      <c r="C35" s="76"/>
      <c r="D35" s="77"/>
    </row>
    <row r="36" spans="1:4" s="2" customFormat="1" ht="15.95" customHeight="1" x14ac:dyDescent="0.25">
      <c r="A36" s="33" t="s">
        <v>267</v>
      </c>
      <c r="B36" s="8" t="s">
        <v>341</v>
      </c>
      <c r="C36" s="76">
        <v>0</v>
      </c>
      <c r="D36" s="77">
        <v>0</v>
      </c>
    </row>
    <row r="37" spans="1:4" s="2" customFormat="1" ht="15.95" customHeight="1" x14ac:dyDescent="0.25">
      <c r="A37" s="33" t="s">
        <v>268</v>
      </c>
      <c r="B37" s="8" t="s">
        <v>342</v>
      </c>
      <c r="C37" s="76"/>
      <c r="D37" s="77"/>
    </row>
    <row r="38" spans="1:4" s="2" customFormat="1" ht="15.95" customHeight="1" x14ac:dyDescent="0.25">
      <c r="A38" s="34" t="s">
        <v>269</v>
      </c>
      <c r="B38" s="16" t="s">
        <v>343</v>
      </c>
      <c r="C38" s="95">
        <v>28000000</v>
      </c>
      <c r="D38" s="96">
        <v>70516940</v>
      </c>
    </row>
    <row r="39" spans="1:4" s="2" customFormat="1" ht="15.95" customHeight="1" x14ac:dyDescent="0.25">
      <c r="A39" s="33" t="s">
        <v>419</v>
      </c>
      <c r="B39" s="8" t="s">
        <v>344</v>
      </c>
      <c r="C39" s="76">
        <v>285000</v>
      </c>
      <c r="D39" s="77">
        <v>660942</v>
      </c>
    </row>
    <row r="40" spans="1:4" s="2" customFormat="1" ht="15.95" customHeight="1" thickBot="1" x14ac:dyDescent="0.3">
      <c r="A40" s="93" t="s">
        <v>33</v>
      </c>
      <c r="B40" s="94" t="s">
        <v>13</v>
      </c>
      <c r="C40" s="97">
        <f>+C39+C38+C32+C31+C30+C29</f>
        <v>53385000</v>
      </c>
      <c r="D40" s="98">
        <f t="shared" ref="D40" si="3">+D39+D38+D32+D31+D30+D29</f>
        <v>98875960</v>
      </c>
    </row>
    <row r="41" spans="1:4" s="2" customFormat="1" ht="15.95" customHeight="1" x14ac:dyDescent="0.25">
      <c r="A41" s="32" t="s">
        <v>270</v>
      </c>
      <c r="B41" s="6" t="s">
        <v>345</v>
      </c>
      <c r="C41" s="74">
        <v>0</v>
      </c>
      <c r="D41" s="75">
        <v>0</v>
      </c>
    </row>
    <row r="42" spans="1:4" s="2" customFormat="1" ht="15.95" customHeight="1" x14ac:dyDescent="0.25">
      <c r="A42" s="33" t="s">
        <v>271</v>
      </c>
      <c r="B42" s="8" t="s">
        <v>346</v>
      </c>
      <c r="C42" s="76">
        <v>12200000</v>
      </c>
      <c r="D42" s="77">
        <v>3808500</v>
      </c>
    </row>
    <row r="43" spans="1:4" s="2" customFormat="1" ht="15.95" customHeight="1" x14ac:dyDescent="0.25">
      <c r="A43" s="33" t="s">
        <v>272</v>
      </c>
      <c r="B43" s="8" t="s">
        <v>347</v>
      </c>
      <c r="C43" s="76">
        <v>1000000</v>
      </c>
      <c r="D43" s="77">
        <v>2016489</v>
      </c>
    </row>
    <row r="44" spans="1:4" s="2" customFormat="1" ht="15.95" customHeight="1" x14ac:dyDescent="0.25">
      <c r="A44" s="33" t="s">
        <v>273</v>
      </c>
      <c r="B44" s="8" t="s">
        <v>348</v>
      </c>
      <c r="C44" s="76">
        <v>24626608</v>
      </c>
      <c r="D44" s="77">
        <v>25438930</v>
      </c>
    </row>
    <row r="45" spans="1:4" s="2" customFormat="1" ht="15.95" customHeight="1" x14ac:dyDescent="0.25">
      <c r="A45" s="33" t="s">
        <v>274</v>
      </c>
      <c r="B45" s="8" t="s">
        <v>349</v>
      </c>
      <c r="C45" s="76"/>
      <c r="D45" s="77"/>
    </row>
    <row r="46" spans="1:4" s="2" customFormat="1" ht="15.95" customHeight="1" x14ac:dyDescent="0.25">
      <c r="A46" s="33" t="s">
        <v>275</v>
      </c>
      <c r="B46" s="8" t="s">
        <v>350</v>
      </c>
      <c r="C46" s="76">
        <v>6919184</v>
      </c>
      <c r="D46" s="77">
        <v>4775837</v>
      </c>
    </row>
    <row r="47" spans="1:4" s="2" customFormat="1" ht="15.95" customHeight="1" x14ac:dyDescent="0.25">
      <c r="A47" s="33" t="s">
        <v>468</v>
      </c>
      <c r="B47" s="8" t="s">
        <v>351</v>
      </c>
      <c r="C47" s="76"/>
      <c r="D47" s="77"/>
    </row>
    <row r="48" spans="1:4" s="2" customFormat="1" ht="15.95" customHeight="1" x14ac:dyDescent="0.25">
      <c r="A48" s="33" t="s">
        <v>276</v>
      </c>
      <c r="B48" s="8" t="s">
        <v>352</v>
      </c>
      <c r="C48" s="76">
        <v>15000</v>
      </c>
      <c r="D48" s="77">
        <v>17296</v>
      </c>
    </row>
    <row r="49" spans="1:4" s="2" customFormat="1" ht="15.95" customHeight="1" x14ac:dyDescent="0.25">
      <c r="A49" s="33" t="s">
        <v>277</v>
      </c>
      <c r="B49" s="8" t="s">
        <v>353</v>
      </c>
      <c r="C49" s="76">
        <v>0</v>
      </c>
      <c r="D49" s="77">
        <v>0</v>
      </c>
    </row>
    <row r="50" spans="1:4" s="2" customFormat="1" ht="15.95" customHeight="1" x14ac:dyDescent="0.25">
      <c r="A50" s="33" t="s">
        <v>424</v>
      </c>
      <c r="B50" s="8" t="s">
        <v>354</v>
      </c>
      <c r="C50" s="76">
        <v>0</v>
      </c>
      <c r="D50" s="77">
        <v>0</v>
      </c>
    </row>
    <row r="51" spans="1:4" s="2" customFormat="1" ht="15.95" customHeight="1" x14ac:dyDescent="0.25">
      <c r="A51" s="33" t="s">
        <v>278</v>
      </c>
      <c r="B51" s="8" t="s">
        <v>423</v>
      </c>
      <c r="C51" s="76">
        <v>3000000</v>
      </c>
      <c r="D51" s="77">
        <v>4410006</v>
      </c>
    </row>
    <row r="52" spans="1:4" s="2" customFormat="1" ht="15.95" customHeight="1" thickBot="1" x14ac:dyDescent="0.3">
      <c r="A52" s="93" t="s">
        <v>34</v>
      </c>
      <c r="B52" s="94" t="s">
        <v>14</v>
      </c>
      <c r="C52" s="97">
        <f>SUM(C41:C51)</f>
        <v>47760792</v>
      </c>
      <c r="D52" s="98">
        <f t="shared" ref="D52" si="4">SUM(D41:D51)</f>
        <v>40467058</v>
      </c>
    </row>
    <row r="53" spans="1:4" s="2" customFormat="1" ht="15.95" customHeight="1" x14ac:dyDescent="0.25">
      <c r="A53" s="32" t="s">
        <v>287</v>
      </c>
      <c r="B53" s="6" t="s">
        <v>363</v>
      </c>
      <c r="C53" s="74"/>
      <c r="D53" s="75"/>
    </row>
    <row r="54" spans="1:4" s="2" customFormat="1" ht="15.95" customHeight="1" x14ac:dyDescent="0.25">
      <c r="A54" s="33" t="s">
        <v>288</v>
      </c>
      <c r="B54" s="8" t="s">
        <v>364</v>
      </c>
      <c r="C54" s="76">
        <v>0</v>
      </c>
      <c r="D54" s="77">
        <v>504000</v>
      </c>
    </row>
    <row r="55" spans="1:4" s="2" customFormat="1" ht="15.95" customHeight="1" x14ac:dyDescent="0.25">
      <c r="A55" s="33" t="s">
        <v>289</v>
      </c>
      <c r="B55" s="8" t="s">
        <v>365</v>
      </c>
      <c r="C55" s="76"/>
      <c r="D55" s="77"/>
    </row>
    <row r="56" spans="1:4" s="2" customFormat="1" ht="15.95" customHeight="1" x14ac:dyDescent="0.25">
      <c r="A56" s="33" t="s">
        <v>290</v>
      </c>
      <c r="B56" s="8" t="s">
        <v>366</v>
      </c>
      <c r="C56" s="76"/>
      <c r="D56" s="77"/>
    </row>
    <row r="57" spans="1:4" s="2" customFormat="1" ht="15.95" customHeight="1" x14ac:dyDescent="0.25">
      <c r="A57" s="33" t="s">
        <v>291</v>
      </c>
      <c r="B57" s="8" t="s">
        <v>367</v>
      </c>
      <c r="C57" s="76"/>
      <c r="D57" s="77"/>
    </row>
    <row r="58" spans="1:4" s="2" customFormat="1" ht="15.95" customHeight="1" thickBot="1" x14ac:dyDescent="0.3">
      <c r="A58" s="93" t="s">
        <v>35</v>
      </c>
      <c r="B58" s="94" t="s">
        <v>15</v>
      </c>
      <c r="C58" s="97">
        <f>SUM(C53:C57)</f>
        <v>0</v>
      </c>
      <c r="D58" s="98">
        <f t="shared" ref="D58" si="5">SUM(D53:D57)</f>
        <v>504000</v>
      </c>
    </row>
    <row r="59" spans="1:4" s="2" customFormat="1" ht="30" x14ac:dyDescent="0.25">
      <c r="A59" s="32" t="s">
        <v>279</v>
      </c>
      <c r="B59" s="6" t="s">
        <v>355</v>
      </c>
      <c r="C59" s="74"/>
      <c r="D59" s="75"/>
    </row>
    <row r="60" spans="1:4" s="2" customFormat="1" ht="30" x14ac:dyDescent="0.25">
      <c r="A60" s="33" t="s">
        <v>280</v>
      </c>
      <c r="B60" s="8" t="s">
        <v>356</v>
      </c>
      <c r="C60" s="76"/>
      <c r="D60" s="77"/>
    </row>
    <row r="61" spans="1:4" s="2" customFormat="1" ht="15.95" customHeight="1" x14ac:dyDescent="0.25">
      <c r="A61" s="33" t="s">
        <v>281</v>
      </c>
      <c r="B61" s="8" t="s">
        <v>357</v>
      </c>
      <c r="C61" s="76"/>
      <c r="D61" s="77"/>
    </row>
    <row r="62" spans="1:4" s="2" customFormat="1" ht="30" x14ac:dyDescent="0.25">
      <c r="A62" s="33" t="s">
        <v>280</v>
      </c>
      <c r="B62" s="8" t="s">
        <v>425</v>
      </c>
      <c r="C62" s="76"/>
      <c r="D62" s="77"/>
    </row>
    <row r="63" spans="1:4" s="2" customFormat="1" ht="15" x14ac:dyDescent="0.25">
      <c r="A63" s="33" t="s">
        <v>281</v>
      </c>
      <c r="B63" s="8" t="s">
        <v>426</v>
      </c>
      <c r="C63" s="76"/>
      <c r="D63" s="77">
        <v>150000</v>
      </c>
    </row>
    <row r="64" spans="1:4" s="2" customFormat="1" ht="15.95" customHeight="1" thickBot="1" x14ac:dyDescent="0.3">
      <c r="A64" s="93" t="s">
        <v>36</v>
      </c>
      <c r="B64" s="94" t="s">
        <v>16</v>
      </c>
      <c r="C64" s="97">
        <f>SUM(C59:C63)</f>
        <v>0</v>
      </c>
      <c r="D64" s="98">
        <f t="shared" ref="D64" si="6">SUM(D59:D63)</f>
        <v>150000</v>
      </c>
    </row>
    <row r="65" spans="1:4" s="2" customFormat="1" ht="30" x14ac:dyDescent="0.25">
      <c r="A65" s="32" t="s">
        <v>292</v>
      </c>
      <c r="B65" s="6" t="s">
        <v>368</v>
      </c>
      <c r="C65" s="74">
        <v>7710954</v>
      </c>
      <c r="D65" s="75"/>
    </row>
    <row r="66" spans="1:4" s="2" customFormat="1" ht="30" x14ac:dyDescent="0.25">
      <c r="A66" s="33" t="s">
        <v>284</v>
      </c>
      <c r="B66" s="8" t="s">
        <v>369</v>
      </c>
      <c r="C66" s="76"/>
      <c r="D66" s="77"/>
    </row>
    <row r="67" spans="1:4" s="2" customFormat="1" ht="15.95" customHeight="1" x14ac:dyDescent="0.25">
      <c r="A67" s="33" t="s">
        <v>294</v>
      </c>
      <c r="B67" s="8" t="s">
        <v>370</v>
      </c>
      <c r="C67" s="76"/>
      <c r="D67" s="77"/>
    </row>
    <row r="68" spans="1:4" s="2" customFormat="1" ht="30" x14ac:dyDescent="0.25">
      <c r="A68" s="33" t="s">
        <v>293</v>
      </c>
      <c r="B68" s="8" t="s">
        <v>420</v>
      </c>
      <c r="C68" s="76"/>
      <c r="D68" s="77">
        <v>0</v>
      </c>
    </row>
    <row r="69" spans="1:4" s="2" customFormat="1" ht="15.95" customHeight="1" x14ac:dyDescent="0.25">
      <c r="A69" s="33" t="s">
        <v>422</v>
      </c>
      <c r="B69" s="8" t="s">
        <v>421</v>
      </c>
      <c r="C69" s="76"/>
      <c r="D69" s="77">
        <v>7560954</v>
      </c>
    </row>
    <row r="70" spans="1:4" s="2" customFormat="1" ht="15.95" customHeight="1" thickBot="1" x14ac:dyDescent="0.3">
      <c r="A70" s="93" t="s">
        <v>295</v>
      </c>
      <c r="B70" s="94" t="s">
        <v>17</v>
      </c>
      <c r="C70" s="97">
        <f>SUM(C65:C69)</f>
        <v>7710954</v>
      </c>
      <c r="D70" s="98">
        <f t="shared" ref="D70" si="7">SUM(D65:D69)</f>
        <v>7560954</v>
      </c>
    </row>
    <row r="71" spans="1:4" s="2" customFormat="1" ht="15.95" customHeight="1" thickBot="1" x14ac:dyDescent="0.3">
      <c r="A71" s="91" t="s">
        <v>38</v>
      </c>
      <c r="B71" s="92" t="s">
        <v>18</v>
      </c>
      <c r="C71" s="103">
        <f>+C70+C64+C58+C52+C40+C26+C20</f>
        <v>361448026</v>
      </c>
      <c r="D71" s="104">
        <f t="shared" ref="D71" si="8">+D70+D64+D58+D52+D40+D26+D20</f>
        <v>442595734</v>
      </c>
    </row>
    <row r="72" spans="1:4" s="2" customFormat="1" ht="15.95" customHeight="1" x14ac:dyDescent="0.25">
      <c r="A72" s="32" t="s">
        <v>296</v>
      </c>
      <c r="B72" s="6" t="s">
        <v>371</v>
      </c>
      <c r="C72" s="74"/>
      <c r="D72" s="75"/>
    </row>
    <row r="73" spans="1:4" s="2" customFormat="1" ht="15.95" customHeight="1" x14ac:dyDescent="0.25">
      <c r="A73" s="33" t="s">
        <v>297</v>
      </c>
      <c r="B73" s="8" t="s">
        <v>372</v>
      </c>
      <c r="C73" s="76"/>
      <c r="D73" s="77"/>
    </row>
    <row r="74" spans="1:4" s="2" customFormat="1" ht="15.95" customHeight="1" x14ac:dyDescent="0.25">
      <c r="A74" s="33" t="s">
        <v>298</v>
      </c>
      <c r="B74" s="8" t="s">
        <v>373</v>
      </c>
      <c r="C74" s="76"/>
      <c r="D74" s="77"/>
    </row>
    <row r="75" spans="1:4" s="2" customFormat="1" ht="15.95" customHeight="1" x14ac:dyDescent="0.25">
      <c r="A75" s="34" t="s">
        <v>299</v>
      </c>
      <c r="B75" s="16" t="s">
        <v>374</v>
      </c>
      <c r="C75" s="95">
        <f>+C72+C73+C74</f>
        <v>0</v>
      </c>
      <c r="D75" s="96">
        <f t="shared" ref="D75" si="9">+D72+D73+D74</f>
        <v>0</v>
      </c>
    </row>
    <row r="76" spans="1:4" s="2" customFormat="1" ht="15.95" customHeight="1" x14ac:dyDescent="0.25">
      <c r="A76" s="33" t="s">
        <v>300</v>
      </c>
      <c r="B76" s="8" t="s">
        <v>375</v>
      </c>
      <c r="C76" s="76"/>
      <c r="D76" s="77"/>
    </row>
    <row r="77" spans="1:4" s="2" customFormat="1" ht="15.95" customHeight="1" x14ac:dyDescent="0.25">
      <c r="A77" s="33" t="s">
        <v>301</v>
      </c>
      <c r="B77" s="8" t="s">
        <v>376</v>
      </c>
      <c r="C77" s="76"/>
      <c r="D77" s="77"/>
    </row>
    <row r="78" spans="1:4" s="2" customFormat="1" ht="15.95" customHeight="1" x14ac:dyDescent="0.25">
      <c r="A78" s="33" t="s">
        <v>302</v>
      </c>
      <c r="B78" s="8" t="s">
        <v>377</v>
      </c>
      <c r="C78" s="76"/>
      <c r="D78" s="77"/>
    </row>
    <row r="79" spans="1:4" s="2" customFormat="1" ht="15.95" customHeight="1" x14ac:dyDescent="0.25">
      <c r="A79" s="33" t="s">
        <v>303</v>
      </c>
      <c r="B79" s="8" t="s">
        <v>378</v>
      </c>
      <c r="C79" s="76"/>
      <c r="D79" s="77"/>
    </row>
    <row r="80" spans="1:4" s="2" customFormat="1" ht="15.95" customHeight="1" x14ac:dyDescent="0.25">
      <c r="A80" s="34" t="s">
        <v>304</v>
      </c>
      <c r="B80" s="16" t="s">
        <v>379</v>
      </c>
      <c r="C80" s="95">
        <f>+C76+C77+C78+C79</f>
        <v>0</v>
      </c>
      <c r="D80" s="96">
        <f t="shared" ref="D80" si="10">+D76+D77+D78+D79</f>
        <v>0</v>
      </c>
    </row>
    <row r="81" spans="1:4" s="2" customFormat="1" ht="15.95" customHeight="1" x14ac:dyDescent="0.25">
      <c r="A81" s="33" t="s">
        <v>305</v>
      </c>
      <c r="B81" s="8" t="s">
        <v>380</v>
      </c>
      <c r="C81" s="76"/>
      <c r="D81" s="77"/>
    </row>
    <row r="82" spans="1:4" s="2" customFormat="1" ht="30" x14ac:dyDescent="0.25">
      <c r="A82" s="33" t="s">
        <v>306</v>
      </c>
      <c r="B82" s="8" t="s">
        <v>380</v>
      </c>
      <c r="C82" s="76">
        <v>134545008</v>
      </c>
      <c r="D82" s="77">
        <v>135794665</v>
      </c>
    </row>
    <row r="83" spans="1:4" s="2" customFormat="1" ht="15.95" customHeight="1" x14ac:dyDescent="0.25">
      <c r="A83" s="33" t="s">
        <v>307</v>
      </c>
      <c r="B83" s="8" t="s">
        <v>381</v>
      </c>
      <c r="C83" s="76"/>
      <c r="D83" s="77"/>
    </row>
    <row r="84" spans="1:4" s="2" customFormat="1" ht="15.95" customHeight="1" x14ac:dyDescent="0.25">
      <c r="A84" s="33" t="s">
        <v>308</v>
      </c>
      <c r="B84" s="8" t="s">
        <v>381</v>
      </c>
      <c r="C84" s="76"/>
      <c r="D84" s="77"/>
    </row>
    <row r="85" spans="1:4" s="2" customFormat="1" ht="15.95" customHeight="1" x14ac:dyDescent="0.25">
      <c r="A85" s="34" t="s">
        <v>309</v>
      </c>
      <c r="B85" s="16" t="s">
        <v>382</v>
      </c>
      <c r="C85" s="95">
        <f>+C81+C82+C83+C84</f>
        <v>134545008</v>
      </c>
      <c r="D85" s="96">
        <f t="shared" ref="D85" si="11">+D81+D82+D83+D84</f>
        <v>135794665</v>
      </c>
    </row>
    <row r="86" spans="1:4" s="2" customFormat="1" ht="15.95" customHeight="1" x14ac:dyDescent="0.25">
      <c r="A86" s="33" t="s">
        <v>310</v>
      </c>
      <c r="B86" s="8" t="s">
        <v>383</v>
      </c>
      <c r="C86" s="76">
        <v>8018236</v>
      </c>
      <c r="D86" s="77">
        <v>10172361</v>
      </c>
    </row>
    <row r="87" spans="1:4" s="2" customFormat="1" ht="15.95" customHeight="1" x14ac:dyDescent="0.25">
      <c r="A87" s="33" t="s">
        <v>311</v>
      </c>
      <c r="B87" s="8" t="s">
        <v>384</v>
      </c>
      <c r="C87" s="76"/>
      <c r="D87" s="77"/>
    </row>
    <row r="88" spans="1:4" s="2" customFormat="1" ht="15.95" customHeight="1" x14ac:dyDescent="0.25">
      <c r="A88" s="33" t="s">
        <v>194</v>
      </c>
      <c r="B88" s="8" t="s">
        <v>385</v>
      </c>
      <c r="C88" s="76"/>
      <c r="D88" s="77"/>
    </row>
    <row r="89" spans="1:4" s="2" customFormat="1" ht="15.95" customHeight="1" x14ac:dyDescent="0.25">
      <c r="A89" s="33" t="s">
        <v>312</v>
      </c>
      <c r="B89" s="8" t="s">
        <v>386</v>
      </c>
      <c r="C89" s="76"/>
      <c r="D89" s="77"/>
    </row>
    <row r="90" spans="1:4" s="2" customFormat="1" ht="15.95" customHeight="1" x14ac:dyDescent="0.25">
      <c r="A90" s="33" t="s">
        <v>313</v>
      </c>
      <c r="B90" s="8" t="s">
        <v>387</v>
      </c>
      <c r="C90" s="76"/>
      <c r="D90" s="77"/>
    </row>
    <row r="91" spans="1:4" s="2" customFormat="1" ht="15.95" customHeight="1" x14ac:dyDescent="0.25">
      <c r="A91" s="34" t="s">
        <v>314</v>
      </c>
      <c r="B91" s="16" t="s">
        <v>388</v>
      </c>
      <c r="C91" s="95">
        <f>+C90+C89+C88+C87+C86+C85+C80+C75</f>
        <v>142563244</v>
      </c>
      <c r="D91" s="96">
        <f t="shared" ref="D91" si="12">+D90+D89+D88+D87+D86+D85+D80+D75</f>
        <v>145967026</v>
      </c>
    </row>
    <row r="92" spans="1:4" s="2" customFormat="1" ht="15.95" customHeight="1" x14ac:dyDescent="0.25">
      <c r="A92" s="33" t="s">
        <v>315</v>
      </c>
      <c r="B92" s="8" t="s">
        <v>389</v>
      </c>
      <c r="C92" s="76"/>
      <c r="D92" s="77"/>
    </row>
    <row r="93" spans="1:4" s="2" customFormat="1" ht="15.95" customHeight="1" x14ac:dyDescent="0.25">
      <c r="A93" s="33" t="s">
        <v>316</v>
      </c>
      <c r="B93" s="8" t="s">
        <v>390</v>
      </c>
      <c r="C93" s="76"/>
      <c r="D93" s="77"/>
    </row>
    <row r="94" spans="1:4" s="2" customFormat="1" ht="15.95" customHeight="1" x14ac:dyDescent="0.25">
      <c r="A94" s="33" t="s">
        <v>317</v>
      </c>
      <c r="B94" s="8" t="s">
        <v>391</v>
      </c>
      <c r="C94" s="76"/>
      <c r="D94" s="77"/>
    </row>
    <row r="95" spans="1:4" s="2" customFormat="1" ht="15.95" customHeight="1" x14ac:dyDescent="0.25">
      <c r="A95" s="33" t="s">
        <v>318</v>
      </c>
      <c r="B95" s="8" t="s">
        <v>392</v>
      </c>
      <c r="C95" s="76"/>
      <c r="D95" s="77"/>
    </row>
    <row r="96" spans="1:4" s="2" customFormat="1" ht="15.95" customHeight="1" x14ac:dyDescent="0.25">
      <c r="A96" s="34" t="s">
        <v>319</v>
      </c>
      <c r="B96" s="16" t="s">
        <v>393</v>
      </c>
      <c r="C96" s="95">
        <f>+C92+C93+C94+C95</f>
        <v>0</v>
      </c>
      <c r="D96" s="96">
        <f t="shared" ref="D96" si="13">+D92+D93+D94+D95</f>
        <v>0</v>
      </c>
    </row>
    <row r="97" spans="1:4" s="2" customFormat="1" ht="15.95" customHeight="1" x14ac:dyDescent="0.25">
      <c r="A97" s="33" t="s">
        <v>320</v>
      </c>
      <c r="B97" s="8" t="s">
        <v>394</v>
      </c>
      <c r="C97" s="76"/>
      <c r="D97" s="77"/>
    </row>
    <row r="98" spans="1:4" s="2" customFormat="1" ht="15.75" thickBot="1" x14ac:dyDescent="0.3">
      <c r="A98" s="107" t="s">
        <v>39</v>
      </c>
      <c r="B98" s="108" t="s">
        <v>19</v>
      </c>
      <c r="C98" s="109">
        <f>+C97+C96+C91</f>
        <v>142563244</v>
      </c>
      <c r="D98" s="110">
        <f t="shared" ref="D98" si="14">+D97+D96+D91</f>
        <v>145967026</v>
      </c>
    </row>
    <row r="99" spans="1:4" ht="33.75" customHeight="1" thickBot="1" x14ac:dyDescent="0.3">
      <c r="A99" s="49" t="s">
        <v>20</v>
      </c>
      <c r="B99" s="50" t="s">
        <v>395</v>
      </c>
      <c r="C99" s="105">
        <f>+C98+C71</f>
        <v>504011270</v>
      </c>
      <c r="D99" s="106">
        <f t="shared" ref="D99" si="15">+D98+D71</f>
        <v>588562760</v>
      </c>
    </row>
    <row r="100" spans="1:4" ht="18" customHeight="1" x14ac:dyDescent="0.25"/>
    <row r="101" spans="1:4" ht="18" customHeight="1" x14ac:dyDescent="0.25"/>
    <row r="102" spans="1:4" ht="18" customHeight="1" x14ac:dyDescent="0.25"/>
    <row r="103" spans="1:4" ht="18" customHeight="1" x14ac:dyDescent="0.25"/>
    <row r="104" spans="1:4" ht="18" customHeight="1" x14ac:dyDescent="0.25"/>
    <row r="105" spans="1:4" ht="18" customHeight="1" x14ac:dyDescent="0.25"/>
    <row r="106" spans="1:4" ht="18" customHeight="1" x14ac:dyDescent="0.25"/>
    <row r="107" spans="1:4" ht="18" customHeight="1" x14ac:dyDescent="0.25"/>
    <row r="108" spans="1:4" ht="18" customHeight="1" x14ac:dyDescent="0.25"/>
    <row r="109" spans="1:4" ht="18" customHeight="1" x14ac:dyDescent="0.25"/>
    <row r="110" spans="1:4" ht="18" customHeight="1" x14ac:dyDescent="0.25"/>
    <row r="111" spans="1:4" ht="18" customHeight="1" x14ac:dyDescent="0.25"/>
    <row r="112" spans="1:4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</sheetData>
  <mergeCells count="4">
    <mergeCell ref="A1:B1"/>
    <mergeCell ref="A3:D3"/>
    <mergeCell ref="C5:D5"/>
    <mergeCell ref="A5:B6"/>
  </mergeCells>
  <pageMargins left="0.51181102362204722" right="0.51181102362204722" top="0.74803149606299213" bottom="0.55118110236220474" header="0.31496062992125984" footer="0.31496062992125984"/>
  <pageSetup paperSize="9" scale="82" fitToHeight="2" orientation="portrait" r:id="rId1"/>
  <headerFooter>
    <oddHeader xml:space="preserve">&amp;LNagycenk Nagyközség Önkormányzata&amp;C&amp;"-,Félkövér"2022. ÉVI KÖLTSÉGVETÉS MÓDOSÍTÁS&amp;"-,Normál"
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topLeftCell="A19" zoomScaleNormal="100" workbookViewId="0">
      <selection activeCell="A25" sqref="A25:D26"/>
    </sheetView>
  </sheetViews>
  <sheetFormatPr defaultColWidth="7.85546875" defaultRowHeight="15.95" customHeight="1" x14ac:dyDescent="0.25"/>
  <cols>
    <col min="1" max="1" width="3.7109375" style="41" customWidth="1"/>
    <col min="2" max="2" width="3.42578125" style="41" customWidth="1"/>
    <col min="3" max="3" width="4.140625" style="43" customWidth="1"/>
    <col min="4" max="4" width="35.42578125" style="41" bestFit="1" customWidth="1"/>
    <col min="5" max="5" width="42.5703125" style="41" bestFit="1" customWidth="1"/>
    <col min="6" max="6" width="15.7109375" style="45" customWidth="1"/>
    <col min="7" max="7" width="13.7109375" style="41" customWidth="1"/>
    <col min="8" max="8" width="7.85546875" style="41"/>
    <col min="9" max="9" width="14.140625" style="41" customWidth="1"/>
    <col min="10" max="10" width="9" style="41" bestFit="1" customWidth="1"/>
    <col min="11" max="13" width="7.85546875" style="41"/>
    <col min="14" max="14" width="9" style="41" bestFit="1" customWidth="1"/>
    <col min="15" max="252" width="7.85546875" style="41"/>
    <col min="253" max="254" width="3.42578125" style="41" customWidth="1"/>
    <col min="255" max="256" width="3.5703125" style="41" customWidth="1"/>
    <col min="257" max="257" width="63.140625" style="41" customWidth="1"/>
    <col min="258" max="258" width="15.28515625" style="41" bestFit="1" customWidth="1"/>
    <col min="259" max="260" width="7.85546875" style="41"/>
    <col min="261" max="261" width="10.140625" style="41" bestFit="1" customWidth="1"/>
    <col min="262" max="508" width="7.85546875" style="41"/>
    <col min="509" max="510" width="3.42578125" style="41" customWidth="1"/>
    <col min="511" max="512" width="3.5703125" style="41" customWidth="1"/>
    <col min="513" max="513" width="63.140625" style="41" customWidth="1"/>
    <col min="514" max="514" width="15.28515625" style="41" bestFit="1" customWidth="1"/>
    <col min="515" max="516" width="7.85546875" style="41"/>
    <col min="517" max="517" width="10.140625" style="41" bestFit="1" customWidth="1"/>
    <col min="518" max="764" width="7.85546875" style="41"/>
    <col min="765" max="766" width="3.42578125" style="41" customWidth="1"/>
    <col min="767" max="768" width="3.5703125" style="41" customWidth="1"/>
    <col min="769" max="769" width="63.140625" style="41" customWidth="1"/>
    <col min="770" max="770" width="15.28515625" style="41" bestFit="1" customWidth="1"/>
    <col min="771" max="772" width="7.85546875" style="41"/>
    <col min="773" max="773" width="10.140625" style="41" bestFit="1" customWidth="1"/>
    <col min="774" max="1020" width="7.85546875" style="41"/>
    <col min="1021" max="1022" width="3.42578125" style="41" customWidth="1"/>
    <col min="1023" max="1024" width="3.5703125" style="41" customWidth="1"/>
    <col min="1025" max="1025" width="63.140625" style="41" customWidth="1"/>
    <col min="1026" max="1026" width="15.28515625" style="41" bestFit="1" customWidth="1"/>
    <col min="1027" max="1028" width="7.85546875" style="41"/>
    <col min="1029" max="1029" width="10.140625" style="41" bestFit="1" customWidth="1"/>
    <col min="1030" max="1276" width="7.85546875" style="41"/>
    <col min="1277" max="1278" width="3.42578125" style="41" customWidth="1"/>
    <col min="1279" max="1280" width="3.5703125" style="41" customWidth="1"/>
    <col min="1281" max="1281" width="63.140625" style="41" customWidth="1"/>
    <col min="1282" max="1282" width="15.28515625" style="41" bestFit="1" customWidth="1"/>
    <col min="1283" max="1284" width="7.85546875" style="41"/>
    <col min="1285" max="1285" width="10.140625" style="41" bestFit="1" customWidth="1"/>
    <col min="1286" max="1532" width="7.85546875" style="41"/>
    <col min="1533" max="1534" width="3.42578125" style="41" customWidth="1"/>
    <col min="1535" max="1536" width="3.5703125" style="41" customWidth="1"/>
    <col min="1537" max="1537" width="63.140625" style="41" customWidth="1"/>
    <col min="1538" max="1538" width="15.28515625" style="41" bestFit="1" customWidth="1"/>
    <col min="1539" max="1540" width="7.85546875" style="41"/>
    <col min="1541" max="1541" width="10.140625" style="41" bestFit="1" customWidth="1"/>
    <col min="1542" max="1788" width="7.85546875" style="41"/>
    <col min="1789" max="1790" width="3.42578125" style="41" customWidth="1"/>
    <col min="1791" max="1792" width="3.5703125" style="41" customWidth="1"/>
    <col min="1793" max="1793" width="63.140625" style="41" customWidth="1"/>
    <col min="1794" max="1794" width="15.28515625" style="41" bestFit="1" customWidth="1"/>
    <col min="1795" max="1796" width="7.85546875" style="41"/>
    <col min="1797" max="1797" width="10.140625" style="41" bestFit="1" customWidth="1"/>
    <col min="1798" max="2044" width="7.85546875" style="41"/>
    <col min="2045" max="2046" width="3.42578125" style="41" customWidth="1"/>
    <col min="2047" max="2048" width="3.5703125" style="41" customWidth="1"/>
    <col min="2049" max="2049" width="63.140625" style="41" customWidth="1"/>
    <col min="2050" max="2050" width="15.28515625" style="41" bestFit="1" customWidth="1"/>
    <col min="2051" max="2052" width="7.85546875" style="41"/>
    <col min="2053" max="2053" width="10.140625" style="41" bestFit="1" customWidth="1"/>
    <col min="2054" max="2300" width="7.85546875" style="41"/>
    <col min="2301" max="2302" width="3.42578125" style="41" customWidth="1"/>
    <col min="2303" max="2304" width="3.5703125" style="41" customWidth="1"/>
    <col min="2305" max="2305" width="63.140625" style="41" customWidth="1"/>
    <col min="2306" max="2306" width="15.28515625" style="41" bestFit="1" customWidth="1"/>
    <col min="2307" max="2308" width="7.85546875" style="41"/>
    <col min="2309" max="2309" width="10.140625" style="41" bestFit="1" customWidth="1"/>
    <col min="2310" max="2556" width="7.85546875" style="41"/>
    <col min="2557" max="2558" width="3.42578125" style="41" customWidth="1"/>
    <col min="2559" max="2560" width="3.5703125" style="41" customWidth="1"/>
    <col min="2561" max="2561" width="63.140625" style="41" customWidth="1"/>
    <col min="2562" max="2562" width="15.28515625" style="41" bestFit="1" customWidth="1"/>
    <col min="2563" max="2564" width="7.85546875" style="41"/>
    <col min="2565" max="2565" width="10.140625" style="41" bestFit="1" customWidth="1"/>
    <col min="2566" max="2812" width="7.85546875" style="41"/>
    <col min="2813" max="2814" width="3.42578125" style="41" customWidth="1"/>
    <col min="2815" max="2816" width="3.5703125" style="41" customWidth="1"/>
    <col min="2817" max="2817" width="63.140625" style="41" customWidth="1"/>
    <col min="2818" max="2818" width="15.28515625" style="41" bestFit="1" customWidth="1"/>
    <col min="2819" max="2820" width="7.85546875" style="41"/>
    <col min="2821" max="2821" width="10.140625" style="41" bestFit="1" customWidth="1"/>
    <col min="2822" max="3068" width="7.85546875" style="41"/>
    <col min="3069" max="3070" width="3.42578125" style="41" customWidth="1"/>
    <col min="3071" max="3072" width="3.5703125" style="41" customWidth="1"/>
    <col min="3073" max="3073" width="63.140625" style="41" customWidth="1"/>
    <col min="3074" max="3074" width="15.28515625" style="41" bestFit="1" customWidth="1"/>
    <col min="3075" max="3076" width="7.85546875" style="41"/>
    <col min="3077" max="3077" width="10.140625" style="41" bestFit="1" customWidth="1"/>
    <col min="3078" max="3324" width="7.85546875" style="41"/>
    <col min="3325" max="3326" width="3.42578125" style="41" customWidth="1"/>
    <col min="3327" max="3328" width="3.5703125" style="41" customWidth="1"/>
    <col min="3329" max="3329" width="63.140625" style="41" customWidth="1"/>
    <col min="3330" max="3330" width="15.28515625" style="41" bestFit="1" customWidth="1"/>
    <col min="3331" max="3332" width="7.85546875" style="41"/>
    <col min="3333" max="3333" width="10.140625" style="41" bestFit="1" customWidth="1"/>
    <col min="3334" max="3580" width="7.85546875" style="41"/>
    <col min="3581" max="3582" width="3.42578125" style="41" customWidth="1"/>
    <col min="3583" max="3584" width="3.5703125" style="41" customWidth="1"/>
    <col min="3585" max="3585" width="63.140625" style="41" customWidth="1"/>
    <col min="3586" max="3586" width="15.28515625" style="41" bestFit="1" customWidth="1"/>
    <col min="3587" max="3588" width="7.85546875" style="41"/>
    <col min="3589" max="3589" width="10.140625" style="41" bestFit="1" customWidth="1"/>
    <col min="3590" max="3836" width="7.85546875" style="41"/>
    <col min="3837" max="3838" width="3.42578125" style="41" customWidth="1"/>
    <col min="3839" max="3840" width="3.5703125" style="41" customWidth="1"/>
    <col min="3841" max="3841" width="63.140625" style="41" customWidth="1"/>
    <col min="3842" max="3842" width="15.28515625" style="41" bestFit="1" customWidth="1"/>
    <col min="3843" max="3844" width="7.85546875" style="41"/>
    <col min="3845" max="3845" width="10.140625" style="41" bestFit="1" customWidth="1"/>
    <col min="3846" max="4092" width="7.85546875" style="41"/>
    <col min="4093" max="4094" width="3.42578125" style="41" customWidth="1"/>
    <col min="4095" max="4096" width="3.5703125" style="41" customWidth="1"/>
    <col min="4097" max="4097" width="63.140625" style="41" customWidth="1"/>
    <col min="4098" max="4098" width="15.28515625" style="41" bestFit="1" customWidth="1"/>
    <col min="4099" max="4100" width="7.85546875" style="41"/>
    <col min="4101" max="4101" width="10.140625" style="41" bestFit="1" customWidth="1"/>
    <col min="4102" max="4348" width="7.85546875" style="41"/>
    <col min="4349" max="4350" width="3.42578125" style="41" customWidth="1"/>
    <col min="4351" max="4352" width="3.5703125" style="41" customWidth="1"/>
    <col min="4353" max="4353" width="63.140625" style="41" customWidth="1"/>
    <col min="4354" max="4354" width="15.28515625" style="41" bestFit="1" customWidth="1"/>
    <col min="4355" max="4356" width="7.85546875" style="41"/>
    <col min="4357" max="4357" width="10.140625" style="41" bestFit="1" customWidth="1"/>
    <col min="4358" max="4604" width="7.85546875" style="41"/>
    <col min="4605" max="4606" width="3.42578125" style="41" customWidth="1"/>
    <col min="4607" max="4608" width="3.5703125" style="41" customWidth="1"/>
    <col min="4609" max="4609" width="63.140625" style="41" customWidth="1"/>
    <col min="4610" max="4610" width="15.28515625" style="41" bestFit="1" customWidth="1"/>
    <col min="4611" max="4612" width="7.85546875" style="41"/>
    <col min="4613" max="4613" width="10.140625" style="41" bestFit="1" customWidth="1"/>
    <col min="4614" max="4860" width="7.85546875" style="41"/>
    <col min="4861" max="4862" width="3.42578125" style="41" customWidth="1"/>
    <col min="4863" max="4864" width="3.5703125" style="41" customWidth="1"/>
    <col min="4865" max="4865" width="63.140625" style="41" customWidth="1"/>
    <col min="4866" max="4866" width="15.28515625" style="41" bestFit="1" customWidth="1"/>
    <col min="4867" max="4868" width="7.85546875" style="41"/>
    <col min="4869" max="4869" width="10.140625" style="41" bestFit="1" customWidth="1"/>
    <col min="4870" max="5116" width="7.85546875" style="41"/>
    <col min="5117" max="5118" width="3.42578125" style="41" customWidth="1"/>
    <col min="5119" max="5120" width="3.5703125" style="41" customWidth="1"/>
    <col min="5121" max="5121" width="63.140625" style="41" customWidth="1"/>
    <col min="5122" max="5122" width="15.28515625" style="41" bestFit="1" customWidth="1"/>
    <col min="5123" max="5124" width="7.85546875" style="41"/>
    <col min="5125" max="5125" width="10.140625" style="41" bestFit="1" customWidth="1"/>
    <col min="5126" max="5372" width="7.85546875" style="41"/>
    <col min="5373" max="5374" width="3.42578125" style="41" customWidth="1"/>
    <col min="5375" max="5376" width="3.5703125" style="41" customWidth="1"/>
    <col min="5377" max="5377" width="63.140625" style="41" customWidth="1"/>
    <col min="5378" max="5378" width="15.28515625" style="41" bestFit="1" customWidth="1"/>
    <col min="5379" max="5380" width="7.85546875" style="41"/>
    <col min="5381" max="5381" width="10.140625" style="41" bestFit="1" customWidth="1"/>
    <col min="5382" max="5628" width="7.85546875" style="41"/>
    <col min="5629" max="5630" width="3.42578125" style="41" customWidth="1"/>
    <col min="5631" max="5632" width="3.5703125" style="41" customWidth="1"/>
    <col min="5633" max="5633" width="63.140625" style="41" customWidth="1"/>
    <col min="5634" max="5634" width="15.28515625" style="41" bestFit="1" customWidth="1"/>
    <col min="5635" max="5636" width="7.85546875" style="41"/>
    <col min="5637" max="5637" width="10.140625" style="41" bestFit="1" customWidth="1"/>
    <col min="5638" max="5884" width="7.85546875" style="41"/>
    <col min="5885" max="5886" width="3.42578125" style="41" customWidth="1"/>
    <col min="5887" max="5888" width="3.5703125" style="41" customWidth="1"/>
    <col min="5889" max="5889" width="63.140625" style="41" customWidth="1"/>
    <col min="5890" max="5890" width="15.28515625" style="41" bestFit="1" customWidth="1"/>
    <col min="5891" max="5892" width="7.85546875" style="41"/>
    <col min="5893" max="5893" width="10.140625" style="41" bestFit="1" customWidth="1"/>
    <col min="5894" max="6140" width="7.85546875" style="41"/>
    <col min="6141" max="6142" width="3.42578125" style="41" customWidth="1"/>
    <col min="6143" max="6144" width="3.5703125" style="41" customWidth="1"/>
    <col min="6145" max="6145" width="63.140625" style="41" customWidth="1"/>
    <col min="6146" max="6146" width="15.28515625" style="41" bestFit="1" customWidth="1"/>
    <col min="6147" max="6148" width="7.85546875" style="41"/>
    <col min="6149" max="6149" width="10.140625" style="41" bestFit="1" customWidth="1"/>
    <col min="6150" max="6396" width="7.85546875" style="41"/>
    <col min="6397" max="6398" width="3.42578125" style="41" customWidth="1"/>
    <col min="6399" max="6400" width="3.5703125" style="41" customWidth="1"/>
    <col min="6401" max="6401" width="63.140625" style="41" customWidth="1"/>
    <col min="6402" max="6402" width="15.28515625" style="41" bestFit="1" customWidth="1"/>
    <col min="6403" max="6404" width="7.85546875" style="41"/>
    <col min="6405" max="6405" width="10.140625" style="41" bestFit="1" customWidth="1"/>
    <col min="6406" max="6652" width="7.85546875" style="41"/>
    <col min="6653" max="6654" width="3.42578125" style="41" customWidth="1"/>
    <col min="6655" max="6656" width="3.5703125" style="41" customWidth="1"/>
    <col min="6657" max="6657" width="63.140625" style="41" customWidth="1"/>
    <col min="6658" max="6658" width="15.28515625" style="41" bestFit="1" customWidth="1"/>
    <col min="6659" max="6660" width="7.85546875" style="41"/>
    <col min="6661" max="6661" width="10.140625" style="41" bestFit="1" customWidth="1"/>
    <col min="6662" max="6908" width="7.85546875" style="41"/>
    <col min="6909" max="6910" width="3.42578125" style="41" customWidth="1"/>
    <col min="6911" max="6912" width="3.5703125" style="41" customWidth="1"/>
    <col min="6913" max="6913" width="63.140625" style="41" customWidth="1"/>
    <col min="6914" max="6914" width="15.28515625" style="41" bestFit="1" customWidth="1"/>
    <col min="6915" max="6916" width="7.85546875" style="41"/>
    <col min="6917" max="6917" width="10.140625" style="41" bestFit="1" customWidth="1"/>
    <col min="6918" max="7164" width="7.85546875" style="41"/>
    <col min="7165" max="7166" width="3.42578125" style="41" customWidth="1"/>
    <col min="7167" max="7168" width="3.5703125" style="41" customWidth="1"/>
    <col min="7169" max="7169" width="63.140625" style="41" customWidth="1"/>
    <col min="7170" max="7170" width="15.28515625" style="41" bestFit="1" customWidth="1"/>
    <col min="7171" max="7172" width="7.85546875" style="41"/>
    <col min="7173" max="7173" width="10.140625" style="41" bestFit="1" customWidth="1"/>
    <col min="7174" max="7420" width="7.85546875" style="41"/>
    <col min="7421" max="7422" width="3.42578125" style="41" customWidth="1"/>
    <col min="7423" max="7424" width="3.5703125" style="41" customWidth="1"/>
    <col min="7425" max="7425" width="63.140625" style="41" customWidth="1"/>
    <col min="7426" max="7426" width="15.28515625" style="41" bestFit="1" customWidth="1"/>
    <col min="7427" max="7428" width="7.85546875" style="41"/>
    <col min="7429" max="7429" width="10.140625" style="41" bestFit="1" customWidth="1"/>
    <col min="7430" max="7676" width="7.85546875" style="41"/>
    <col min="7677" max="7678" width="3.42578125" style="41" customWidth="1"/>
    <col min="7679" max="7680" width="3.5703125" style="41" customWidth="1"/>
    <col min="7681" max="7681" width="63.140625" style="41" customWidth="1"/>
    <col min="7682" max="7682" width="15.28515625" style="41" bestFit="1" customWidth="1"/>
    <col min="7683" max="7684" width="7.85546875" style="41"/>
    <col min="7685" max="7685" width="10.140625" style="41" bestFit="1" customWidth="1"/>
    <col min="7686" max="7932" width="7.85546875" style="41"/>
    <col min="7933" max="7934" width="3.42578125" style="41" customWidth="1"/>
    <col min="7935" max="7936" width="3.5703125" style="41" customWidth="1"/>
    <col min="7937" max="7937" width="63.140625" style="41" customWidth="1"/>
    <col min="7938" max="7938" width="15.28515625" style="41" bestFit="1" customWidth="1"/>
    <col min="7939" max="7940" width="7.85546875" style="41"/>
    <col min="7941" max="7941" width="10.140625" style="41" bestFit="1" customWidth="1"/>
    <col min="7942" max="8188" width="7.85546875" style="41"/>
    <col min="8189" max="8190" width="3.42578125" style="41" customWidth="1"/>
    <col min="8191" max="8192" width="3.5703125" style="41" customWidth="1"/>
    <col min="8193" max="8193" width="63.140625" style="41" customWidth="1"/>
    <col min="8194" max="8194" width="15.28515625" style="41" bestFit="1" customWidth="1"/>
    <col min="8195" max="8196" width="7.85546875" style="41"/>
    <col min="8197" max="8197" width="10.140625" style="41" bestFit="1" customWidth="1"/>
    <col min="8198" max="8444" width="7.85546875" style="41"/>
    <col min="8445" max="8446" width="3.42578125" style="41" customWidth="1"/>
    <col min="8447" max="8448" width="3.5703125" style="41" customWidth="1"/>
    <col min="8449" max="8449" width="63.140625" style="41" customWidth="1"/>
    <col min="8450" max="8450" width="15.28515625" style="41" bestFit="1" customWidth="1"/>
    <col min="8451" max="8452" width="7.85546875" style="41"/>
    <col min="8453" max="8453" width="10.140625" style="41" bestFit="1" customWidth="1"/>
    <col min="8454" max="8700" width="7.85546875" style="41"/>
    <col min="8701" max="8702" width="3.42578125" style="41" customWidth="1"/>
    <col min="8703" max="8704" width="3.5703125" style="41" customWidth="1"/>
    <col min="8705" max="8705" width="63.140625" style="41" customWidth="1"/>
    <col min="8706" max="8706" width="15.28515625" style="41" bestFit="1" customWidth="1"/>
    <col min="8707" max="8708" width="7.85546875" style="41"/>
    <col min="8709" max="8709" width="10.140625" style="41" bestFit="1" customWidth="1"/>
    <col min="8710" max="8956" width="7.85546875" style="41"/>
    <col min="8957" max="8958" width="3.42578125" style="41" customWidth="1"/>
    <col min="8959" max="8960" width="3.5703125" style="41" customWidth="1"/>
    <col min="8961" max="8961" width="63.140625" style="41" customWidth="1"/>
    <col min="8962" max="8962" width="15.28515625" style="41" bestFit="1" customWidth="1"/>
    <col min="8963" max="8964" width="7.85546875" style="41"/>
    <col min="8965" max="8965" width="10.140625" style="41" bestFit="1" customWidth="1"/>
    <col min="8966" max="9212" width="7.85546875" style="41"/>
    <col min="9213" max="9214" width="3.42578125" style="41" customWidth="1"/>
    <col min="9215" max="9216" width="3.5703125" style="41" customWidth="1"/>
    <col min="9217" max="9217" width="63.140625" style="41" customWidth="1"/>
    <col min="9218" max="9218" width="15.28515625" style="41" bestFit="1" customWidth="1"/>
    <col min="9219" max="9220" width="7.85546875" style="41"/>
    <col min="9221" max="9221" width="10.140625" style="41" bestFit="1" customWidth="1"/>
    <col min="9222" max="9468" width="7.85546875" style="41"/>
    <col min="9469" max="9470" width="3.42578125" style="41" customWidth="1"/>
    <col min="9471" max="9472" width="3.5703125" style="41" customWidth="1"/>
    <col min="9473" max="9473" width="63.140625" style="41" customWidth="1"/>
    <col min="9474" max="9474" width="15.28515625" style="41" bestFit="1" customWidth="1"/>
    <col min="9475" max="9476" width="7.85546875" style="41"/>
    <col min="9477" max="9477" width="10.140625" style="41" bestFit="1" customWidth="1"/>
    <col min="9478" max="9724" width="7.85546875" style="41"/>
    <col min="9725" max="9726" width="3.42578125" style="41" customWidth="1"/>
    <col min="9727" max="9728" width="3.5703125" style="41" customWidth="1"/>
    <col min="9729" max="9729" width="63.140625" style="41" customWidth="1"/>
    <col min="9730" max="9730" width="15.28515625" style="41" bestFit="1" customWidth="1"/>
    <col min="9731" max="9732" width="7.85546875" style="41"/>
    <col min="9733" max="9733" width="10.140625" style="41" bestFit="1" customWidth="1"/>
    <col min="9734" max="9980" width="7.85546875" style="41"/>
    <col min="9981" max="9982" width="3.42578125" style="41" customWidth="1"/>
    <col min="9983" max="9984" width="3.5703125" style="41" customWidth="1"/>
    <col min="9985" max="9985" width="63.140625" style="41" customWidth="1"/>
    <col min="9986" max="9986" width="15.28515625" style="41" bestFit="1" customWidth="1"/>
    <col min="9987" max="9988" width="7.85546875" style="41"/>
    <col min="9989" max="9989" width="10.140625" style="41" bestFit="1" customWidth="1"/>
    <col min="9990" max="10236" width="7.85546875" style="41"/>
    <col min="10237" max="10238" width="3.42578125" style="41" customWidth="1"/>
    <col min="10239" max="10240" width="3.5703125" style="41" customWidth="1"/>
    <col min="10241" max="10241" width="63.140625" style="41" customWidth="1"/>
    <col min="10242" max="10242" width="15.28515625" style="41" bestFit="1" customWidth="1"/>
    <col min="10243" max="10244" width="7.85546875" style="41"/>
    <col min="10245" max="10245" width="10.140625" style="41" bestFit="1" customWidth="1"/>
    <col min="10246" max="10492" width="7.85546875" style="41"/>
    <col min="10493" max="10494" width="3.42578125" style="41" customWidth="1"/>
    <col min="10495" max="10496" width="3.5703125" style="41" customWidth="1"/>
    <col min="10497" max="10497" width="63.140625" style="41" customWidth="1"/>
    <col min="10498" max="10498" width="15.28515625" style="41" bestFit="1" customWidth="1"/>
    <col min="10499" max="10500" width="7.85546875" style="41"/>
    <col min="10501" max="10501" width="10.140625" style="41" bestFit="1" customWidth="1"/>
    <col min="10502" max="10748" width="7.85546875" style="41"/>
    <col min="10749" max="10750" width="3.42578125" style="41" customWidth="1"/>
    <col min="10751" max="10752" width="3.5703125" style="41" customWidth="1"/>
    <col min="10753" max="10753" width="63.140625" style="41" customWidth="1"/>
    <col min="10754" max="10754" width="15.28515625" style="41" bestFit="1" customWidth="1"/>
    <col min="10755" max="10756" width="7.85546875" style="41"/>
    <col min="10757" max="10757" width="10.140625" style="41" bestFit="1" customWidth="1"/>
    <col min="10758" max="11004" width="7.85546875" style="41"/>
    <col min="11005" max="11006" width="3.42578125" style="41" customWidth="1"/>
    <col min="11007" max="11008" width="3.5703125" style="41" customWidth="1"/>
    <col min="11009" max="11009" width="63.140625" style="41" customWidth="1"/>
    <col min="11010" max="11010" width="15.28515625" style="41" bestFit="1" customWidth="1"/>
    <col min="11011" max="11012" width="7.85546875" style="41"/>
    <col min="11013" max="11013" width="10.140625" style="41" bestFit="1" customWidth="1"/>
    <col min="11014" max="11260" width="7.85546875" style="41"/>
    <col min="11261" max="11262" width="3.42578125" style="41" customWidth="1"/>
    <col min="11263" max="11264" width="3.5703125" style="41" customWidth="1"/>
    <col min="11265" max="11265" width="63.140625" style="41" customWidth="1"/>
    <col min="11266" max="11266" width="15.28515625" style="41" bestFit="1" customWidth="1"/>
    <col min="11267" max="11268" width="7.85546875" style="41"/>
    <col min="11269" max="11269" width="10.140625" style="41" bestFit="1" customWidth="1"/>
    <col min="11270" max="11516" width="7.85546875" style="41"/>
    <col min="11517" max="11518" width="3.42578125" style="41" customWidth="1"/>
    <col min="11519" max="11520" width="3.5703125" style="41" customWidth="1"/>
    <col min="11521" max="11521" width="63.140625" style="41" customWidth="1"/>
    <col min="11522" max="11522" width="15.28515625" style="41" bestFit="1" customWidth="1"/>
    <col min="11523" max="11524" width="7.85546875" style="41"/>
    <col min="11525" max="11525" width="10.140625" style="41" bestFit="1" customWidth="1"/>
    <col min="11526" max="11772" width="7.85546875" style="41"/>
    <col min="11773" max="11774" width="3.42578125" style="41" customWidth="1"/>
    <col min="11775" max="11776" width="3.5703125" style="41" customWidth="1"/>
    <col min="11777" max="11777" width="63.140625" style="41" customWidth="1"/>
    <col min="11778" max="11778" width="15.28515625" style="41" bestFit="1" customWidth="1"/>
    <col min="11779" max="11780" width="7.85546875" style="41"/>
    <col min="11781" max="11781" width="10.140625" style="41" bestFit="1" customWidth="1"/>
    <col min="11782" max="12028" width="7.85546875" style="41"/>
    <col min="12029" max="12030" width="3.42578125" style="41" customWidth="1"/>
    <col min="12031" max="12032" width="3.5703125" style="41" customWidth="1"/>
    <col min="12033" max="12033" width="63.140625" style="41" customWidth="1"/>
    <col min="12034" max="12034" width="15.28515625" style="41" bestFit="1" customWidth="1"/>
    <col min="12035" max="12036" width="7.85546875" style="41"/>
    <col min="12037" max="12037" width="10.140625" style="41" bestFit="1" customWidth="1"/>
    <col min="12038" max="12284" width="7.85546875" style="41"/>
    <col min="12285" max="12286" width="3.42578125" style="41" customWidth="1"/>
    <col min="12287" max="12288" width="3.5703125" style="41" customWidth="1"/>
    <col min="12289" max="12289" width="63.140625" style="41" customWidth="1"/>
    <col min="12290" max="12290" width="15.28515625" style="41" bestFit="1" customWidth="1"/>
    <col min="12291" max="12292" width="7.85546875" style="41"/>
    <col min="12293" max="12293" width="10.140625" style="41" bestFit="1" customWidth="1"/>
    <col min="12294" max="12540" width="7.85546875" style="41"/>
    <col min="12541" max="12542" width="3.42578125" style="41" customWidth="1"/>
    <col min="12543" max="12544" width="3.5703125" style="41" customWidth="1"/>
    <col min="12545" max="12545" width="63.140625" style="41" customWidth="1"/>
    <col min="12546" max="12546" width="15.28515625" style="41" bestFit="1" customWidth="1"/>
    <col min="12547" max="12548" width="7.85546875" style="41"/>
    <col min="12549" max="12549" width="10.140625" style="41" bestFit="1" customWidth="1"/>
    <col min="12550" max="12796" width="7.85546875" style="41"/>
    <col min="12797" max="12798" width="3.42578125" style="41" customWidth="1"/>
    <col min="12799" max="12800" width="3.5703125" style="41" customWidth="1"/>
    <col min="12801" max="12801" width="63.140625" style="41" customWidth="1"/>
    <col min="12802" max="12802" width="15.28515625" style="41" bestFit="1" customWidth="1"/>
    <col min="12803" max="12804" width="7.85546875" style="41"/>
    <col min="12805" max="12805" width="10.140625" style="41" bestFit="1" customWidth="1"/>
    <col min="12806" max="13052" width="7.85546875" style="41"/>
    <col min="13053" max="13054" width="3.42578125" style="41" customWidth="1"/>
    <col min="13055" max="13056" width="3.5703125" style="41" customWidth="1"/>
    <col min="13057" max="13057" width="63.140625" style="41" customWidth="1"/>
    <col min="13058" max="13058" width="15.28515625" style="41" bestFit="1" customWidth="1"/>
    <col min="13059" max="13060" width="7.85546875" style="41"/>
    <col min="13061" max="13061" width="10.140625" style="41" bestFit="1" customWidth="1"/>
    <col min="13062" max="13308" width="7.85546875" style="41"/>
    <col min="13309" max="13310" width="3.42578125" style="41" customWidth="1"/>
    <col min="13311" max="13312" width="3.5703125" style="41" customWidth="1"/>
    <col min="13313" max="13313" width="63.140625" style="41" customWidth="1"/>
    <col min="13314" max="13314" width="15.28515625" style="41" bestFit="1" customWidth="1"/>
    <col min="13315" max="13316" width="7.85546875" style="41"/>
    <col min="13317" max="13317" width="10.140625" style="41" bestFit="1" customWidth="1"/>
    <col min="13318" max="13564" width="7.85546875" style="41"/>
    <col min="13565" max="13566" width="3.42578125" style="41" customWidth="1"/>
    <col min="13567" max="13568" width="3.5703125" style="41" customWidth="1"/>
    <col min="13569" max="13569" width="63.140625" style="41" customWidth="1"/>
    <col min="13570" max="13570" width="15.28515625" style="41" bestFit="1" customWidth="1"/>
    <col min="13571" max="13572" width="7.85546875" style="41"/>
    <col min="13573" max="13573" width="10.140625" style="41" bestFit="1" customWidth="1"/>
    <col min="13574" max="13820" width="7.85546875" style="41"/>
    <col min="13821" max="13822" width="3.42578125" style="41" customWidth="1"/>
    <col min="13823" max="13824" width="3.5703125" style="41" customWidth="1"/>
    <col min="13825" max="13825" width="63.140625" style="41" customWidth="1"/>
    <col min="13826" max="13826" width="15.28515625" style="41" bestFit="1" customWidth="1"/>
    <col min="13827" max="13828" width="7.85546875" style="41"/>
    <col min="13829" max="13829" width="10.140625" style="41" bestFit="1" customWidth="1"/>
    <col min="13830" max="14076" width="7.85546875" style="41"/>
    <col min="14077" max="14078" width="3.42578125" style="41" customWidth="1"/>
    <col min="14079" max="14080" width="3.5703125" style="41" customWidth="1"/>
    <col min="14081" max="14081" width="63.140625" style="41" customWidth="1"/>
    <col min="14082" max="14082" width="15.28515625" style="41" bestFit="1" customWidth="1"/>
    <col min="14083" max="14084" width="7.85546875" style="41"/>
    <col min="14085" max="14085" width="10.140625" style="41" bestFit="1" customWidth="1"/>
    <col min="14086" max="14332" width="7.85546875" style="41"/>
    <col min="14333" max="14334" width="3.42578125" style="41" customWidth="1"/>
    <col min="14335" max="14336" width="3.5703125" style="41" customWidth="1"/>
    <col min="14337" max="14337" width="63.140625" style="41" customWidth="1"/>
    <col min="14338" max="14338" width="15.28515625" style="41" bestFit="1" customWidth="1"/>
    <col min="14339" max="14340" width="7.85546875" style="41"/>
    <col min="14341" max="14341" width="10.140625" style="41" bestFit="1" customWidth="1"/>
    <col min="14342" max="14588" width="7.85546875" style="41"/>
    <col min="14589" max="14590" width="3.42578125" style="41" customWidth="1"/>
    <col min="14591" max="14592" width="3.5703125" style="41" customWidth="1"/>
    <col min="14593" max="14593" width="63.140625" style="41" customWidth="1"/>
    <col min="14594" max="14594" width="15.28515625" style="41" bestFit="1" customWidth="1"/>
    <col min="14595" max="14596" width="7.85546875" style="41"/>
    <col min="14597" max="14597" width="10.140625" style="41" bestFit="1" customWidth="1"/>
    <col min="14598" max="14844" width="7.85546875" style="41"/>
    <col min="14845" max="14846" width="3.42578125" style="41" customWidth="1"/>
    <col min="14847" max="14848" width="3.5703125" style="41" customWidth="1"/>
    <col min="14849" max="14849" width="63.140625" style="41" customWidth="1"/>
    <col min="14850" max="14850" width="15.28515625" style="41" bestFit="1" customWidth="1"/>
    <col min="14851" max="14852" width="7.85546875" style="41"/>
    <col min="14853" max="14853" width="10.140625" style="41" bestFit="1" customWidth="1"/>
    <col min="14854" max="15100" width="7.85546875" style="41"/>
    <col min="15101" max="15102" width="3.42578125" style="41" customWidth="1"/>
    <col min="15103" max="15104" width="3.5703125" style="41" customWidth="1"/>
    <col min="15105" max="15105" width="63.140625" style="41" customWidth="1"/>
    <col min="15106" max="15106" width="15.28515625" style="41" bestFit="1" customWidth="1"/>
    <col min="15107" max="15108" width="7.85546875" style="41"/>
    <col min="15109" max="15109" width="10.140625" style="41" bestFit="1" customWidth="1"/>
    <col min="15110" max="15356" width="7.85546875" style="41"/>
    <col min="15357" max="15358" width="3.42578125" style="41" customWidth="1"/>
    <col min="15359" max="15360" width="3.5703125" style="41" customWidth="1"/>
    <col min="15361" max="15361" width="63.140625" style="41" customWidth="1"/>
    <col min="15362" max="15362" width="15.28515625" style="41" bestFit="1" customWidth="1"/>
    <col min="15363" max="15364" width="7.85546875" style="41"/>
    <col min="15365" max="15365" width="10.140625" style="41" bestFit="1" customWidth="1"/>
    <col min="15366" max="15612" width="7.85546875" style="41"/>
    <col min="15613" max="15614" width="3.42578125" style="41" customWidth="1"/>
    <col min="15615" max="15616" width="3.5703125" style="41" customWidth="1"/>
    <col min="15617" max="15617" width="63.140625" style="41" customWidth="1"/>
    <col min="15618" max="15618" width="15.28515625" style="41" bestFit="1" customWidth="1"/>
    <col min="15619" max="15620" width="7.85546875" style="41"/>
    <col min="15621" max="15621" width="10.140625" style="41" bestFit="1" customWidth="1"/>
    <col min="15622" max="15868" width="7.85546875" style="41"/>
    <col min="15869" max="15870" width="3.42578125" style="41" customWidth="1"/>
    <col min="15871" max="15872" width="3.5703125" style="41" customWidth="1"/>
    <col min="15873" max="15873" width="63.140625" style="41" customWidth="1"/>
    <col min="15874" max="15874" width="15.28515625" style="41" bestFit="1" customWidth="1"/>
    <col min="15875" max="15876" width="7.85546875" style="41"/>
    <col min="15877" max="15877" width="10.140625" style="41" bestFit="1" customWidth="1"/>
    <col min="15878" max="16124" width="7.85546875" style="41"/>
    <col min="16125" max="16126" width="3.42578125" style="41" customWidth="1"/>
    <col min="16127" max="16128" width="3.5703125" style="41" customWidth="1"/>
    <col min="16129" max="16129" width="63.140625" style="41" customWidth="1"/>
    <col min="16130" max="16130" width="15.28515625" style="41" bestFit="1" customWidth="1"/>
    <col min="16131" max="16132" width="7.85546875" style="41"/>
    <col min="16133" max="16133" width="10.140625" style="41" bestFit="1" customWidth="1"/>
    <col min="16134" max="16384" width="7.85546875" style="41"/>
  </cols>
  <sheetData>
    <row r="1" spans="2:7" ht="15.95" customHeight="1" x14ac:dyDescent="0.25">
      <c r="B1" s="51"/>
      <c r="C1" s="51"/>
      <c r="D1" s="51"/>
      <c r="E1" s="242" t="s">
        <v>462</v>
      </c>
      <c r="F1" s="242"/>
      <c r="G1" s="242"/>
    </row>
    <row r="2" spans="2:7" s="42" customFormat="1" ht="15.95" customHeight="1" x14ac:dyDescent="0.3">
      <c r="C2" s="52"/>
      <c r="E2" s="43"/>
      <c r="F2" s="53"/>
    </row>
    <row r="3" spans="2:7" ht="15.95" customHeight="1" x14ac:dyDescent="0.25">
      <c r="B3" s="241" t="s">
        <v>527</v>
      </c>
      <c r="C3" s="241"/>
      <c r="D3" s="241"/>
      <c r="E3" s="241"/>
      <c r="F3" s="241"/>
      <c r="G3" s="241"/>
    </row>
    <row r="4" spans="2:7" ht="15.95" customHeight="1" thickBot="1" x14ac:dyDescent="0.3">
      <c r="B4" s="54"/>
      <c r="C4" s="54"/>
      <c r="D4" s="54"/>
      <c r="E4" s="54"/>
      <c r="F4" s="55"/>
    </row>
    <row r="5" spans="2:7" s="113" customFormat="1" ht="24.95" customHeight="1" thickBot="1" x14ac:dyDescent="0.3">
      <c r="B5" s="232" t="s">
        <v>525</v>
      </c>
      <c r="C5" s="233"/>
      <c r="D5" s="233"/>
      <c r="E5" s="234"/>
      <c r="F5" s="114" t="s">
        <v>493</v>
      </c>
      <c r="G5" s="115" t="s">
        <v>494</v>
      </c>
    </row>
    <row r="6" spans="2:7" s="44" customFormat="1" ht="15.95" customHeight="1" x14ac:dyDescent="0.25">
      <c r="B6" s="65"/>
      <c r="C6" s="235" t="s">
        <v>437</v>
      </c>
      <c r="D6" s="236"/>
      <c r="E6" s="236"/>
      <c r="F6" s="121"/>
      <c r="G6" s="122"/>
    </row>
    <row r="7" spans="2:7" s="44" customFormat="1" ht="15.95" customHeight="1" x14ac:dyDescent="0.25">
      <c r="B7" s="67"/>
      <c r="C7" s="60"/>
      <c r="D7" s="227" t="s">
        <v>471</v>
      </c>
      <c r="E7" s="228"/>
      <c r="F7" s="123">
        <f>SUM(F8:F20)</f>
        <v>9620000</v>
      </c>
      <c r="G7" s="124">
        <f>SUM(G8:G20)</f>
        <v>17263860</v>
      </c>
    </row>
    <row r="8" spans="2:7" s="44" customFormat="1" ht="15.95" customHeight="1" x14ac:dyDescent="0.25">
      <c r="B8" s="67"/>
      <c r="C8" s="60"/>
      <c r="D8" s="228" t="s">
        <v>472</v>
      </c>
      <c r="E8" s="228"/>
      <c r="F8" s="125">
        <f>6000000*1.27</f>
        <v>7620000</v>
      </c>
      <c r="G8" s="126">
        <v>7620000</v>
      </c>
    </row>
    <row r="9" spans="2:7" s="44" customFormat="1" ht="15.95" customHeight="1" x14ac:dyDescent="0.25">
      <c r="B9" s="67"/>
      <c r="C9" s="60"/>
      <c r="D9" s="61" t="s">
        <v>483</v>
      </c>
      <c r="E9" s="61"/>
      <c r="F9" s="125">
        <v>0</v>
      </c>
      <c r="G9" s="126">
        <v>2089201</v>
      </c>
    </row>
    <row r="10" spans="2:7" s="44" customFormat="1" ht="15.95" customHeight="1" x14ac:dyDescent="0.25">
      <c r="B10" s="67"/>
      <c r="C10" s="60"/>
      <c r="D10" s="61" t="s">
        <v>484</v>
      </c>
      <c r="E10" s="61"/>
      <c r="F10" s="125">
        <v>0</v>
      </c>
      <c r="G10" s="126">
        <v>1411064</v>
      </c>
    </row>
    <row r="11" spans="2:7" s="44" customFormat="1" ht="15.95" customHeight="1" x14ac:dyDescent="0.25">
      <c r="B11" s="67"/>
      <c r="C11" s="60"/>
      <c r="D11" s="61" t="s">
        <v>489</v>
      </c>
      <c r="E11" s="61"/>
      <c r="F11" s="125">
        <v>0</v>
      </c>
      <c r="G11" s="126">
        <f>114990+291001</f>
        <v>405991</v>
      </c>
    </row>
    <row r="12" spans="2:7" s="44" customFormat="1" ht="15.95" customHeight="1" x14ac:dyDescent="0.25">
      <c r="B12" s="67"/>
      <c r="C12" s="60"/>
      <c r="D12" s="61" t="s">
        <v>490</v>
      </c>
      <c r="E12" s="61"/>
      <c r="F12" s="125">
        <v>0</v>
      </c>
      <c r="G12" s="126">
        <v>71217</v>
      </c>
    </row>
    <row r="13" spans="2:7" s="44" customFormat="1" ht="31.5" customHeight="1" x14ac:dyDescent="0.25">
      <c r="B13" s="67"/>
      <c r="C13" s="60"/>
      <c r="D13" s="229" t="s">
        <v>491</v>
      </c>
      <c r="E13" s="229"/>
      <c r="F13" s="125">
        <v>0</v>
      </c>
      <c r="G13" s="127">
        <f>289000+406000+533865</f>
        <v>1228865</v>
      </c>
    </row>
    <row r="14" spans="2:7" s="44" customFormat="1" ht="15.95" customHeight="1" x14ac:dyDescent="0.25">
      <c r="B14" s="67"/>
      <c r="C14" s="60"/>
      <c r="D14" s="61" t="s">
        <v>492</v>
      </c>
      <c r="E14" s="61"/>
      <c r="F14" s="125">
        <v>0</v>
      </c>
      <c r="G14" s="126">
        <v>45989</v>
      </c>
    </row>
    <row r="15" spans="2:7" s="44" customFormat="1" ht="15.95" customHeight="1" x14ac:dyDescent="0.25">
      <c r="B15" s="67"/>
      <c r="C15" s="60"/>
      <c r="D15" s="61" t="s">
        <v>485</v>
      </c>
      <c r="E15" s="61"/>
      <c r="F15" s="125">
        <v>0</v>
      </c>
      <c r="G15" s="126">
        <v>720364</v>
      </c>
    </row>
    <row r="16" spans="2:7" s="44" customFormat="1" ht="15.95" customHeight="1" x14ac:dyDescent="0.25">
      <c r="B16" s="67"/>
      <c r="C16" s="60"/>
      <c r="D16" s="61" t="s">
        <v>486</v>
      </c>
      <c r="E16" s="61"/>
      <c r="F16" s="125">
        <v>0</v>
      </c>
      <c r="G16" s="126">
        <v>133350</v>
      </c>
    </row>
    <row r="17" spans="2:10" s="44" customFormat="1" ht="15.95" customHeight="1" x14ac:dyDescent="0.25">
      <c r="B17" s="67"/>
      <c r="C17" s="60"/>
      <c r="D17" s="243" t="s">
        <v>488</v>
      </c>
      <c r="E17" s="244"/>
      <c r="F17" s="125">
        <v>0</v>
      </c>
      <c r="G17" s="126">
        <v>409450</v>
      </c>
    </row>
    <row r="18" spans="2:10" s="44" customFormat="1" ht="15.95" customHeight="1" x14ac:dyDescent="0.25">
      <c r="B18" s="67"/>
      <c r="C18" s="60"/>
      <c r="D18" s="243" t="s">
        <v>500</v>
      </c>
      <c r="E18" s="244"/>
      <c r="F18" s="125">
        <v>0</v>
      </c>
      <c r="G18" s="126">
        <v>574803</v>
      </c>
    </row>
    <row r="19" spans="2:10" s="44" customFormat="1" ht="15.95" customHeight="1" x14ac:dyDescent="0.25">
      <c r="B19" s="67"/>
      <c r="C19" s="60"/>
      <c r="D19" s="61" t="s">
        <v>487</v>
      </c>
      <c r="E19" s="61"/>
      <c r="F19" s="125">
        <v>0</v>
      </c>
      <c r="G19" s="126">
        <v>660400</v>
      </c>
    </row>
    <row r="20" spans="2:10" s="44" customFormat="1" ht="15.95" customHeight="1" x14ac:dyDescent="0.25">
      <c r="B20" s="67"/>
      <c r="C20" s="60"/>
      <c r="D20" s="228" t="s">
        <v>473</v>
      </c>
      <c r="E20" s="228"/>
      <c r="F20" s="125">
        <v>2000000</v>
      </c>
      <c r="G20" s="126">
        <v>1893166</v>
      </c>
    </row>
    <row r="21" spans="2:10" s="44" customFormat="1" ht="15.95" customHeight="1" x14ac:dyDescent="0.25">
      <c r="B21" s="67"/>
      <c r="C21" s="60"/>
      <c r="D21" s="227" t="s">
        <v>474</v>
      </c>
      <c r="E21" s="228"/>
      <c r="F21" s="123">
        <f>+F22</f>
        <v>2540000</v>
      </c>
      <c r="G21" s="123">
        <f>+G22</f>
        <v>0</v>
      </c>
    </row>
    <row r="22" spans="2:10" s="44" customFormat="1" ht="15.95" customHeight="1" x14ac:dyDescent="0.25">
      <c r="B22" s="67"/>
      <c r="C22" s="60"/>
      <c r="D22" s="228" t="s">
        <v>475</v>
      </c>
      <c r="E22" s="228"/>
      <c r="F22" s="125">
        <v>2540000</v>
      </c>
      <c r="G22" s="128">
        <v>0</v>
      </c>
    </row>
    <row r="23" spans="2:10" s="44" customFormat="1" ht="15.95" customHeight="1" x14ac:dyDescent="0.25">
      <c r="B23" s="67"/>
      <c r="C23" s="60"/>
      <c r="D23" s="227" t="s">
        <v>476</v>
      </c>
      <c r="E23" s="228"/>
      <c r="F23" s="123">
        <f>+F24</f>
        <v>300000</v>
      </c>
      <c r="G23" s="124">
        <f>+G24</f>
        <v>346490</v>
      </c>
    </row>
    <row r="24" spans="2:10" s="44" customFormat="1" ht="15.95" customHeight="1" x14ac:dyDescent="0.25">
      <c r="B24" s="67"/>
      <c r="C24" s="60"/>
      <c r="D24" s="228" t="s">
        <v>477</v>
      </c>
      <c r="E24" s="228"/>
      <c r="F24" s="125">
        <v>300000</v>
      </c>
      <c r="G24" s="126">
        <f>27317+101173+218000</f>
        <v>346490</v>
      </c>
    </row>
    <row r="25" spans="2:10" s="44" customFormat="1" ht="15.95" customHeight="1" x14ac:dyDescent="0.25">
      <c r="B25" s="67"/>
      <c r="C25" s="60"/>
      <c r="D25" s="227" t="s">
        <v>438</v>
      </c>
      <c r="E25" s="228"/>
      <c r="F25" s="123">
        <f>SUM(F26)</f>
        <v>10160000</v>
      </c>
      <c r="G25" s="124">
        <f>SUM(G26)</f>
        <v>10480245</v>
      </c>
    </row>
    <row r="26" spans="2:10" ht="15.95" customHeight="1" x14ac:dyDescent="0.25">
      <c r="B26" s="68"/>
      <c r="C26" s="60"/>
      <c r="D26" s="239" t="s">
        <v>439</v>
      </c>
      <c r="E26" s="239"/>
      <c r="F26" s="125">
        <v>10160000</v>
      </c>
      <c r="G26" s="126">
        <v>10480245</v>
      </c>
    </row>
    <row r="27" spans="2:10" ht="15.95" customHeight="1" x14ac:dyDescent="0.25">
      <c r="B27" s="68"/>
      <c r="C27" s="60"/>
      <c r="D27" s="227" t="s">
        <v>440</v>
      </c>
      <c r="E27" s="227"/>
      <c r="F27" s="123">
        <f>SUM(F28)</f>
        <v>5080000</v>
      </c>
      <c r="G27" s="124">
        <f>SUM(G28)</f>
        <v>8729196</v>
      </c>
    </row>
    <row r="28" spans="2:10" ht="15.95" customHeight="1" thickBot="1" x14ac:dyDescent="0.3">
      <c r="B28" s="70"/>
      <c r="C28" s="62"/>
      <c r="D28" s="240" t="s">
        <v>439</v>
      </c>
      <c r="E28" s="240"/>
      <c r="F28" s="129">
        <v>5080000</v>
      </c>
      <c r="G28" s="130">
        <v>8729196</v>
      </c>
    </row>
    <row r="29" spans="2:10" ht="24.95" customHeight="1" thickBot="1" x14ac:dyDescent="0.3">
      <c r="B29" s="116" t="s">
        <v>442</v>
      </c>
      <c r="C29" s="111"/>
      <c r="D29" s="141"/>
      <c r="E29" s="140"/>
      <c r="F29" s="131">
        <f>+F27+F25+F23+F21+F7</f>
        <v>27700000</v>
      </c>
      <c r="G29" s="132">
        <f>+G27+G25+G23+G21+G7</f>
        <v>36819791</v>
      </c>
      <c r="I29" s="63"/>
      <c r="J29" s="63"/>
    </row>
    <row r="30" spans="2:10" ht="15.95" customHeight="1" thickBot="1" x14ac:dyDescent="0.3">
      <c r="B30" s="69"/>
      <c r="C30" s="69"/>
      <c r="D30" s="69"/>
      <c r="E30" s="69"/>
      <c r="F30" s="133"/>
      <c r="G30" s="134"/>
      <c r="J30" s="63"/>
    </row>
    <row r="31" spans="2:10" s="113" customFormat="1" ht="24.95" customHeight="1" thickBot="1" x14ac:dyDescent="0.3">
      <c r="B31" s="230" t="s">
        <v>526</v>
      </c>
      <c r="C31" s="231"/>
      <c r="D31" s="231"/>
      <c r="E31" s="231"/>
      <c r="F31" s="135" t="s">
        <v>493</v>
      </c>
      <c r="G31" s="136" t="s">
        <v>494</v>
      </c>
      <c r="J31" s="118"/>
    </row>
    <row r="32" spans="2:10" ht="15.95" customHeight="1" x14ac:dyDescent="0.25">
      <c r="B32" s="72"/>
      <c r="C32" s="65"/>
      <c r="D32" s="235" t="s">
        <v>471</v>
      </c>
      <c r="E32" s="236"/>
      <c r="F32" s="121">
        <f>SUM(F33:F37)</f>
        <v>6000000</v>
      </c>
      <c r="G32" s="137">
        <f>SUM(G33:G37)</f>
        <v>31300516</v>
      </c>
      <c r="J32" s="63"/>
    </row>
    <row r="33" spans="2:10" ht="15.95" customHeight="1" x14ac:dyDescent="0.25">
      <c r="B33" s="72"/>
      <c r="C33" s="66"/>
      <c r="D33" s="237" t="s">
        <v>496</v>
      </c>
      <c r="E33" s="238"/>
      <c r="F33" s="144">
        <v>0</v>
      </c>
      <c r="G33" s="138">
        <f>21305053+700000+426000</f>
        <v>22431053</v>
      </c>
      <c r="J33" s="63"/>
    </row>
    <row r="34" spans="2:10" ht="15.95" customHeight="1" x14ac:dyDescent="0.25">
      <c r="B34" s="72"/>
      <c r="C34" s="66"/>
      <c r="D34" s="237" t="s">
        <v>497</v>
      </c>
      <c r="E34" s="238"/>
      <c r="F34" s="144">
        <v>0</v>
      </c>
      <c r="G34" s="138">
        <v>1365639</v>
      </c>
      <c r="J34" s="63"/>
    </row>
    <row r="35" spans="2:10" ht="15.95" customHeight="1" x14ac:dyDescent="0.25">
      <c r="B35" s="72"/>
      <c r="C35" s="66"/>
      <c r="D35" s="237" t="s">
        <v>499</v>
      </c>
      <c r="E35" s="238"/>
      <c r="F35" s="144">
        <v>0</v>
      </c>
      <c r="G35" s="138">
        <v>1341120</v>
      </c>
      <c r="J35" s="63"/>
    </row>
    <row r="36" spans="2:10" ht="15.95" customHeight="1" x14ac:dyDescent="0.25">
      <c r="B36" s="72"/>
      <c r="C36" s="66"/>
      <c r="D36" s="237" t="s">
        <v>498</v>
      </c>
      <c r="E36" s="238"/>
      <c r="F36" s="144">
        <v>0</v>
      </c>
      <c r="G36" s="138">
        <v>317500</v>
      </c>
      <c r="J36" s="63"/>
    </row>
    <row r="37" spans="2:10" ht="15.95" customHeight="1" x14ac:dyDescent="0.25">
      <c r="B37" s="72"/>
      <c r="C37" s="67"/>
      <c r="D37" s="245" t="s">
        <v>501</v>
      </c>
      <c r="E37" s="246"/>
      <c r="F37" s="125">
        <v>6000000</v>
      </c>
      <c r="G37" s="126">
        <f>70000+1886288+3420311+468605</f>
        <v>5845204</v>
      </c>
      <c r="J37" s="63"/>
    </row>
    <row r="38" spans="2:10" ht="15.95" customHeight="1" x14ac:dyDescent="0.25">
      <c r="B38" s="72"/>
      <c r="C38" s="67"/>
      <c r="D38" s="227" t="s">
        <v>478</v>
      </c>
      <c r="E38" s="228"/>
      <c r="F38" s="123">
        <f>SUM(F39:F39)</f>
        <v>43702847</v>
      </c>
      <c r="G38" s="124">
        <f>SUM(G39:G39)</f>
        <v>47764842</v>
      </c>
      <c r="J38" s="63"/>
    </row>
    <row r="39" spans="2:10" ht="15.95" customHeight="1" x14ac:dyDescent="0.25">
      <c r="B39" s="72"/>
      <c r="C39" s="67"/>
      <c r="D39" s="228" t="s">
        <v>495</v>
      </c>
      <c r="E39" s="228"/>
      <c r="F39" s="139">
        <v>43702847</v>
      </c>
      <c r="G39" s="126">
        <f>13672991*2+11211560+8496300+400000+177000+134000</f>
        <v>47764842</v>
      </c>
      <c r="J39" s="63"/>
    </row>
    <row r="40" spans="2:10" ht="15.95" customHeight="1" x14ac:dyDescent="0.25">
      <c r="B40" s="72"/>
      <c r="C40" s="67"/>
      <c r="D40" s="227" t="s">
        <v>441</v>
      </c>
      <c r="E40" s="228"/>
      <c r="F40" s="123">
        <f>+F41</f>
        <v>4000000</v>
      </c>
      <c r="G40" s="124">
        <f>+G41</f>
        <v>2924556</v>
      </c>
      <c r="J40" s="63"/>
    </row>
    <row r="41" spans="2:10" ht="15.95" customHeight="1" x14ac:dyDescent="0.25">
      <c r="B41" s="72"/>
      <c r="C41" s="67"/>
      <c r="D41" s="228" t="s">
        <v>479</v>
      </c>
      <c r="E41" s="228"/>
      <c r="F41" s="125">
        <v>4000000</v>
      </c>
      <c r="G41" s="126">
        <v>2924556</v>
      </c>
      <c r="J41" s="63"/>
    </row>
    <row r="42" spans="2:10" ht="15.95" customHeight="1" x14ac:dyDescent="0.25">
      <c r="B42" s="72"/>
      <c r="C42" s="67"/>
      <c r="D42" s="227" t="s">
        <v>443</v>
      </c>
      <c r="E42" s="228"/>
      <c r="F42" s="123">
        <f>SUM(F43:F43)</f>
        <v>3810000</v>
      </c>
      <c r="G42" s="124">
        <f>SUM(G43:G43)</f>
        <v>3723048</v>
      </c>
      <c r="J42" s="63"/>
    </row>
    <row r="43" spans="2:10" ht="15.95" customHeight="1" x14ac:dyDescent="0.25">
      <c r="B43" s="72"/>
      <c r="C43" s="67"/>
      <c r="D43" s="239" t="s">
        <v>444</v>
      </c>
      <c r="E43" s="239"/>
      <c r="F43" s="125">
        <v>3810000</v>
      </c>
      <c r="G43" s="126">
        <v>3723048</v>
      </c>
      <c r="J43" s="63"/>
    </row>
    <row r="44" spans="2:10" ht="15.95" customHeight="1" x14ac:dyDescent="0.25">
      <c r="B44" s="72"/>
      <c r="C44" s="67"/>
      <c r="D44" s="227" t="s">
        <v>445</v>
      </c>
      <c r="E44" s="227"/>
      <c r="F44" s="123">
        <f>SUM(F45)</f>
        <v>635000</v>
      </c>
      <c r="G44" s="124">
        <f>SUM(G45)</f>
        <v>2604845</v>
      </c>
      <c r="J44" s="63"/>
    </row>
    <row r="45" spans="2:10" ht="15.95" customHeight="1" thickBot="1" x14ac:dyDescent="0.3">
      <c r="B45" s="72"/>
      <c r="C45" s="71"/>
      <c r="D45" s="240" t="s">
        <v>444</v>
      </c>
      <c r="E45" s="240"/>
      <c r="F45" s="129">
        <v>635000</v>
      </c>
      <c r="G45" s="130">
        <f>2604845</f>
        <v>2604845</v>
      </c>
      <c r="J45" s="63"/>
    </row>
    <row r="46" spans="2:10" s="112" customFormat="1" ht="24.95" customHeight="1" thickBot="1" x14ac:dyDescent="0.3">
      <c r="B46" s="119" t="s">
        <v>446</v>
      </c>
      <c r="C46" s="120"/>
      <c r="D46" s="143"/>
      <c r="E46" s="142"/>
      <c r="F46" s="80">
        <f>+F32+F38+F40+F42+F44</f>
        <v>58147847</v>
      </c>
      <c r="G46" s="81">
        <f>+G32+G38+G40+G42+G44</f>
        <v>88317807</v>
      </c>
      <c r="J46" s="117"/>
    </row>
  </sheetData>
  <mergeCells count="33">
    <mergeCell ref="D45:E45"/>
    <mergeCell ref="D17:E17"/>
    <mergeCell ref="D18:E18"/>
    <mergeCell ref="D21:E21"/>
    <mergeCell ref="D8:E8"/>
    <mergeCell ref="D20:E20"/>
    <mergeCell ref="D33:E33"/>
    <mergeCell ref="D34:E34"/>
    <mergeCell ref="D40:E40"/>
    <mergeCell ref="D42:E42"/>
    <mergeCell ref="D37:E37"/>
    <mergeCell ref="D39:E39"/>
    <mergeCell ref="C6:E6"/>
    <mergeCell ref="B3:G3"/>
    <mergeCell ref="E1:G1"/>
    <mergeCell ref="D44:E44"/>
    <mergeCell ref="D43:E43"/>
    <mergeCell ref="D7:E7"/>
    <mergeCell ref="D41:E41"/>
    <mergeCell ref="D13:E13"/>
    <mergeCell ref="B31:E31"/>
    <mergeCell ref="B5:E5"/>
    <mergeCell ref="D32:E32"/>
    <mergeCell ref="D38:E38"/>
    <mergeCell ref="D36:E36"/>
    <mergeCell ref="D35:E35"/>
    <mergeCell ref="D23:E23"/>
    <mergeCell ref="D25:E25"/>
    <mergeCell ref="D27:E27"/>
    <mergeCell ref="D22:E22"/>
    <mergeCell ref="D24:E24"/>
    <mergeCell ref="D26:E26"/>
    <mergeCell ref="D28:E28"/>
  </mergeCells>
  <pageMargins left="0.31496062992125984" right="0.31496062992125984" top="0.74803149606299213" bottom="0.55118110236220474" header="0.31496062992125984" footer="0.31496062992125984"/>
  <pageSetup paperSize="9" scale="81" orientation="portrait" horizontalDpi="300" verticalDpi="300" r:id="rId1"/>
  <headerFooter>
    <oddHeader xml:space="preserve">&amp;LNagycenk Nagyközség Önkormányzata&amp;C&amp;"-,Félkövér"2022. ÉVI KÖLTSÉGVETÉS MÓDOSÍTÁS&amp;"-,Normál"
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82"/>
  <sheetViews>
    <sheetView topLeftCell="A22" zoomScaleNormal="100" workbookViewId="0">
      <selection activeCell="A25" sqref="A25:D26"/>
    </sheetView>
  </sheetViews>
  <sheetFormatPr defaultRowHeight="15.75" x14ac:dyDescent="0.25"/>
  <cols>
    <col min="1" max="1" width="62.28515625" style="41" customWidth="1"/>
    <col min="2" max="2" width="9.140625" style="41"/>
    <col min="3" max="4" width="17.7109375" style="41" customWidth="1"/>
    <col min="5" max="6" width="10.140625" style="41" bestFit="1" customWidth="1"/>
    <col min="7" max="254" width="9.140625" style="41"/>
    <col min="255" max="255" width="89.42578125" style="41" customWidth="1"/>
    <col min="256" max="256" width="9.140625" style="41"/>
    <col min="257" max="257" width="17" style="41" customWidth="1"/>
    <col min="258" max="510" width="9.140625" style="41"/>
    <col min="511" max="511" width="89.42578125" style="41" customWidth="1"/>
    <col min="512" max="512" width="9.140625" style="41"/>
    <col min="513" max="513" width="17" style="41" customWidth="1"/>
    <col min="514" max="766" width="9.140625" style="41"/>
    <col min="767" max="767" width="89.42578125" style="41" customWidth="1"/>
    <col min="768" max="768" width="9.140625" style="41"/>
    <col min="769" max="769" width="17" style="41" customWidth="1"/>
    <col min="770" max="1022" width="9.140625" style="41"/>
    <col min="1023" max="1023" width="89.42578125" style="41" customWidth="1"/>
    <col min="1024" max="1024" width="9.140625" style="41"/>
    <col min="1025" max="1025" width="17" style="41" customWidth="1"/>
    <col min="1026" max="1278" width="9.140625" style="41"/>
    <col min="1279" max="1279" width="89.42578125" style="41" customWidth="1"/>
    <col min="1280" max="1280" width="9.140625" style="41"/>
    <col min="1281" max="1281" width="17" style="41" customWidth="1"/>
    <col min="1282" max="1534" width="9.140625" style="41"/>
    <col min="1535" max="1535" width="89.42578125" style="41" customWidth="1"/>
    <col min="1536" max="1536" width="9.140625" style="41"/>
    <col min="1537" max="1537" width="17" style="41" customWidth="1"/>
    <col min="1538" max="1790" width="9.140625" style="41"/>
    <col min="1791" max="1791" width="89.42578125" style="41" customWidth="1"/>
    <col min="1792" max="1792" width="9.140625" style="41"/>
    <col min="1793" max="1793" width="17" style="41" customWidth="1"/>
    <col min="1794" max="2046" width="9.140625" style="41"/>
    <col min="2047" max="2047" width="89.42578125" style="41" customWidth="1"/>
    <col min="2048" max="2048" width="9.140625" style="41"/>
    <col min="2049" max="2049" width="17" style="41" customWidth="1"/>
    <col min="2050" max="2302" width="9.140625" style="41"/>
    <col min="2303" max="2303" width="89.42578125" style="41" customWidth="1"/>
    <col min="2304" max="2304" width="9.140625" style="41"/>
    <col min="2305" max="2305" width="17" style="41" customWidth="1"/>
    <col min="2306" max="2558" width="9.140625" style="41"/>
    <col min="2559" max="2559" width="89.42578125" style="41" customWidth="1"/>
    <col min="2560" max="2560" width="9.140625" style="41"/>
    <col min="2561" max="2561" width="17" style="41" customWidth="1"/>
    <col min="2562" max="2814" width="9.140625" style="41"/>
    <col min="2815" max="2815" width="89.42578125" style="41" customWidth="1"/>
    <col min="2816" max="2816" width="9.140625" style="41"/>
    <col min="2817" max="2817" width="17" style="41" customWidth="1"/>
    <col min="2818" max="3070" width="9.140625" style="41"/>
    <col min="3071" max="3071" width="89.42578125" style="41" customWidth="1"/>
    <col min="3072" max="3072" width="9.140625" style="41"/>
    <col min="3073" max="3073" width="17" style="41" customWidth="1"/>
    <col min="3074" max="3326" width="9.140625" style="41"/>
    <col min="3327" max="3327" width="89.42578125" style="41" customWidth="1"/>
    <col min="3328" max="3328" width="9.140625" style="41"/>
    <col min="3329" max="3329" width="17" style="41" customWidth="1"/>
    <col min="3330" max="3582" width="9.140625" style="41"/>
    <col min="3583" max="3583" width="89.42578125" style="41" customWidth="1"/>
    <col min="3584" max="3584" width="9.140625" style="41"/>
    <col min="3585" max="3585" width="17" style="41" customWidth="1"/>
    <col min="3586" max="3838" width="9.140625" style="41"/>
    <col min="3839" max="3839" width="89.42578125" style="41" customWidth="1"/>
    <col min="3840" max="3840" width="9.140625" style="41"/>
    <col min="3841" max="3841" width="17" style="41" customWidth="1"/>
    <col min="3842" max="4094" width="9.140625" style="41"/>
    <col min="4095" max="4095" width="89.42578125" style="41" customWidth="1"/>
    <col min="4096" max="4096" width="9.140625" style="41"/>
    <col min="4097" max="4097" width="17" style="41" customWidth="1"/>
    <col min="4098" max="4350" width="9.140625" style="41"/>
    <col min="4351" max="4351" width="89.42578125" style="41" customWidth="1"/>
    <col min="4352" max="4352" width="9.140625" style="41"/>
    <col min="4353" max="4353" width="17" style="41" customWidth="1"/>
    <col min="4354" max="4606" width="9.140625" style="41"/>
    <col min="4607" max="4607" width="89.42578125" style="41" customWidth="1"/>
    <col min="4608" max="4608" width="9.140625" style="41"/>
    <col min="4609" max="4609" width="17" style="41" customWidth="1"/>
    <col min="4610" max="4862" width="9.140625" style="41"/>
    <col min="4863" max="4863" width="89.42578125" style="41" customWidth="1"/>
    <col min="4864" max="4864" width="9.140625" style="41"/>
    <col min="4865" max="4865" width="17" style="41" customWidth="1"/>
    <col min="4866" max="5118" width="9.140625" style="41"/>
    <col min="5119" max="5119" width="89.42578125" style="41" customWidth="1"/>
    <col min="5120" max="5120" width="9.140625" style="41"/>
    <col min="5121" max="5121" width="17" style="41" customWidth="1"/>
    <col min="5122" max="5374" width="9.140625" style="41"/>
    <col min="5375" max="5375" width="89.42578125" style="41" customWidth="1"/>
    <col min="5376" max="5376" width="9.140625" style="41"/>
    <col min="5377" max="5377" width="17" style="41" customWidth="1"/>
    <col min="5378" max="5630" width="9.140625" style="41"/>
    <col min="5631" max="5631" width="89.42578125" style="41" customWidth="1"/>
    <col min="5632" max="5632" width="9.140625" style="41"/>
    <col min="5633" max="5633" width="17" style="41" customWidth="1"/>
    <col min="5634" max="5886" width="9.140625" style="41"/>
    <col min="5887" max="5887" width="89.42578125" style="41" customWidth="1"/>
    <col min="5888" max="5888" width="9.140625" style="41"/>
    <col min="5889" max="5889" width="17" style="41" customWidth="1"/>
    <col min="5890" max="6142" width="9.140625" style="41"/>
    <col min="6143" max="6143" width="89.42578125" style="41" customWidth="1"/>
    <col min="6144" max="6144" width="9.140625" style="41"/>
    <col min="6145" max="6145" width="17" style="41" customWidth="1"/>
    <col min="6146" max="6398" width="9.140625" style="41"/>
    <col min="6399" max="6399" width="89.42578125" style="41" customWidth="1"/>
    <col min="6400" max="6400" width="9.140625" style="41"/>
    <col min="6401" max="6401" width="17" style="41" customWidth="1"/>
    <col min="6402" max="6654" width="9.140625" style="41"/>
    <col min="6655" max="6655" width="89.42578125" style="41" customWidth="1"/>
    <col min="6656" max="6656" width="9.140625" style="41"/>
    <col min="6657" max="6657" width="17" style="41" customWidth="1"/>
    <col min="6658" max="6910" width="9.140625" style="41"/>
    <col min="6911" max="6911" width="89.42578125" style="41" customWidth="1"/>
    <col min="6912" max="6912" width="9.140625" style="41"/>
    <col min="6913" max="6913" width="17" style="41" customWidth="1"/>
    <col min="6914" max="7166" width="9.140625" style="41"/>
    <col min="7167" max="7167" width="89.42578125" style="41" customWidth="1"/>
    <col min="7168" max="7168" width="9.140625" style="41"/>
    <col min="7169" max="7169" width="17" style="41" customWidth="1"/>
    <col min="7170" max="7422" width="9.140625" style="41"/>
    <col min="7423" max="7423" width="89.42578125" style="41" customWidth="1"/>
    <col min="7424" max="7424" width="9.140625" style="41"/>
    <col min="7425" max="7425" width="17" style="41" customWidth="1"/>
    <col min="7426" max="7678" width="9.140625" style="41"/>
    <col min="7679" max="7679" width="89.42578125" style="41" customWidth="1"/>
    <col min="7680" max="7680" width="9.140625" style="41"/>
    <col min="7681" max="7681" width="17" style="41" customWidth="1"/>
    <col min="7682" max="7934" width="9.140625" style="41"/>
    <col min="7935" max="7935" width="89.42578125" style="41" customWidth="1"/>
    <col min="7936" max="7936" width="9.140625" style="41"/>
    <col min="7937" max="7937" width="17" style="41" customWidth="1"/>
    <col min="7938" max="8190" width="9.140625" style="41"/>
    <col min="8191" max="8191" width="89.42578125" style="41" customWidth="1"/>
    <col min="8192" max="8192" width="9.140625" style="41"/>
    <col min="8193" max="8193" width="17" style="41" customWidth="1"/>
    <col min="8194" max="8446" width="9.140625" style="41"/>
    <col min="8447" max="8447" width="89.42578125" style="41" customWidth="1"/>
    <col min="8448" max="8448" width="9.140625" style="41"/>
    <col min="8449" max="8449" width="17" style="41" customWidth="1"/>
    <col min="8450" max="8702" width="9.140625" style="41"/>
    <col min="8703" max="8703" width="89.42578125" style="41" customWidth="1"/>
    <col min="8704" max="8704" width="9.140625" style="41"/>
    <col min="8705" max="8705" width="17" style="41" customWidth="1"/>
    <col min="8706" max="8958" width="9.140625" style="41"/>
    <col min="8959" max="8959" width="89.42578125" style="41" customWidth="1"/>
    <col min="8960" max="8960" width="9.140625" style="41"/>
    <col min="8961" max="8961" width="17" style="41" customWidth="1"/>
    <col min="8962" max="9214" width="9.140625" style="41"/>
    <col min="9215" max="9215" width="89.42578125" style="41" customWidth="1"/>
    <col min="9216" max="9216" width="9.140625" style="41"/>
    <col min="9217" max="9217" width="17" style="41" customWidth="1"/>
    <col min="9218" max="9470" width="9.140625" style="41"/>
    <col min="9471" max="9471" width="89.42578125" style="41" customWidth="1"/>
    <col min="9472" max="9472" width="9.140625" style="41"/>
    <col min="9473" max="9473" width="17" style="41" customWidth="1"/>
    <col min="9474" max="9726" width="9.140625" style="41"/>
    <col min="9727" max="9727" width="89.42578125" style="41" customWidth="1"/>
    <col min="9728" max="9728" width="9.140625" style="41"/>
    <col min="9729" max="9729" width="17" style="41" customWidth="1"/>
    <col min="9730" max="9982" width="9.140625" style="41"/>
    <col min="9983" max="9983" width="89.42578125" style="41" customWidth="1"/>
    <col min="9984" max="9984" width="9.140625" style="41"/>
    <col min="9985" max="9985" width="17" style="41" customWidth="1"/>
    <col min="9986" max="10238" width="9.140625" style="41"/>
    <col min="10239" max="10239" width="89.42578125" style="41" customWidth="1"/>
    <col min="10240" max="10240" width="9.140625" style="41"/>
    <col min="10241" max="10241" width="17" style="41" customWidth="1"/>
    <col min="10242" max="10494" width="9.140625" style="41"/>
    <col min="10495" max="10495" width="89.42578125" style="41" customWidth="1"/>
    <col min="10496" max="10496" width="9.140625" style="41"/>
    <col min="10497" max="10497" width="17" style="41" customWidth="1"/>
    <col min="10498" max="10750" width="9.140625" style="41"/>
    <col min="10751" max="10751" width="89.42578125" style="41" customWidth="1"/>
    <col min="10752" max="10752" width="9.140625" style="41"/>
    <col min="10753" max="10753" width="17" style="41" customWidth="1"/>
    <col min="10754" max="11006" width="9.140625" style="41"/>
    <col min="11007" max="11007" width="89.42578125" style="41" customWidth="1"/>
    <col min="11008" max="11008" width="9.140625" style="41"/>
    <col min="11009" max="11009" width="17" style="41" customWidth="1"/>
    <col min="11010" max="11262" width="9.140625" style="41"/>
    <col min="11263" max="11263" width="89.42578125" style="41" customWidth="1"/>
    <col min="11264" max="11264" width="9.140625" style="41"/>
    <col min="11265" max="11265" width="17" style="41" customWidth="1"/>
    <col min="11266" max="11518" width="9.140625" style="41"/>
    <col min="11519" max="11519" width="89.42578125" style="41" customWidth="1"/>
    <col min="11520" max="11520" width="9.140625" style="41"/>
    <col min="11521" max="11521" width="17" style="41" customWidth="1"/>
    <col min="11522" max="11774" width="9.140625" style="41"/>
    <col min="11775" max="11775" width="89.42578125" style="41" customWidth="1"/>
    <col min="11776" max="11776" width="9.140625" style="41"/>
    <col min="11777" max="11777" width="17" style="41" customWidth="1"/>
    <col min="11778" max="12030" width="9.140625" style="41"/>
    <col min="12031" max="12031" width="89.42578125" style="41" customWidth="1"/>
    <col min="12032" max="12032" width="9.140625" style="41"/>
    <col min="12033" max="12033" width="17" style="41" customWidth="1"/>
    <col min="12034" max="12286" width="9.140625" style="41"/>
    <col min="12287" max="12287" width="89.42578125" style="41" customWidth="1"/>
    <col min="12288" max="12288" width="9.140625" style="41"/>
    <col min="12289" max="12289" width="17" style="41" customWidth="1"/>
    <col min="12290" max="12542" width="9.140625" style="41"/>
    <col min="12543" max="12543" width="89.42578125" style="41" customWidth="1"/>
    <col min="12544" max="12544" width="9.140625" style="41"/>
    <col min="12545" max="12545" width="17" style="41" customWidth="1"/>
    <col min="12546" max="12798" width="9.140625" style="41"/>
    <col min="12799" max="12799" width="89.42578125" style="41" customWidth="1"/>
    <col min="12800" max="12800" width="9.140625" style="41"/>
    <col min="12801" max="12801" width="17" style="41" customWidth="1"/>
    <col min="12802" max="13054" width="9.140625" style="41"/>
    <col min="13055" max="13055" width="89.42578125" style="41" customWidth="1"/>
    <col min="13056" max="13056" width="9.140625" style="41"/>
    <col min="13057" max="13057" width="17" style="41" customWidth="1"/>
    <col min="13058" max="13310" width="9.140625" style="41"/>
    <col min="13311" max="13311" width="89.42578125" style="41" customWidth="1"/>
    <col min="13312" max="13312" width="9.140625" style="41"/>
    <col min="13313" max="13313" width="17" style="41" customWidth="1"/>
    <col min="13314" max="13566" width="9.140625" style="41"/>
    <col min="13567" max="13567" width="89.42578125" style="41" customWidth="1"/>
    <col min="13568" max="13568" width="9.140625" style="41"/>
    <col min="13569" max="13569" width="17" style="41" customWidth="1"/>
    <col min="13570" max="13822" width="9.140625" style="41"/>
    <col min="13823" max="13823" width="89.42578125" style="41" customWidth="1"/>
    <col min="13824" max="13824" width="9.140625" style="41"/>
    <col min="13825" max="13825" width="17" style="41" customWidth="1"/>
    <col min="13826" max="14078" width="9.140625" style="41"/>
    <col min="14079" max="14079" width="89.42578125" style="41" customWidth="1"/>
    <col min="14080" max="14080" width="9.140625" style="41"/>
    <col min="14081" max="14081" width="17" style="41" customWidth="1"/>
    <col min="14082" max="14334" width="9.140625" style="41"/>
    <col min="14335" max="14335" width="89.42578125" style="41" customWidth="1"/>
    <col min="14336" max="14336" width="9.140625" style="41"/>
    <col min="14337" max="14337" width="17" style="41" customWidth="1"/>
    <col min="14338" max="14590" width="9.140625" style="41"/>
    <col min="14591" max="14591" width="89.42578125" style="41" customWidth="1"/>
    <col min="14592" max="14592" width="9.140625" style="41"/>
    <col min="14593" max="14593" width="17" style="41" customWidth="1"/>
    <col min="14594" max="14846" width="9.140625" style="41"/>
    <col min="14847" max="14847" width="89.42578125" style="41" customWidth="1"/>
    <col min="14848" max="14848" width="9.140625" style="41"/>
    <col min="14849" max="14849" width="17" style="41" customWidth="1"/>
    <col min="14850" max="15102" width="9.140625" style="41"/>
    <col min="15103" max="15103" width="89.42578125" style="41" customWidth="1"/>
    <col min="15104" max="15104" width="9.140625" style="41"/>
    <col min="15105" max="15105" width="17" style="41" customWidth="1"/>
    <col min="15106" max="15358" width="9.140625" style="41"/>
    <col min="15359" max="15359" width="89.42578125" style="41" customWidth="1"/>
    <col min="15360" max="15360" width="9.140625" style="41"/>
    <col min="15361" max="15361" width="17" style="41" customWidth="1"/>
    <col min="15362" max="15614" width="9.140625" style="41"/>
    <col min="15615" max="15615" width="89.42578125" style="41" customWidth="1"/>
    <col min="15616" max="15616" width="9.140625" style="41"/>
    <col min="15617" max="15617" width="17" style="41" customWidth="1"/>
    <col min="15618" max="15870" width="9.140625" style="41"/>
    <col min="15871" max="15871" width="89.42578125" style="41" customWidth="1"/>
    <col min="15872" max="15872" width="9.140625" style="41"/>
    <col min="15873" max="15873" width="17" style="41" customWidth="1"/>
    <col min="15874" max="16126" width="9.140625" style="41"/>
    <col min="16127" max="16127" width="89.42578125" style="41" customWidth="1"/>
    <col min="16128" max="16128" width="9.140625" style="41"/>
    <col min="16129" max="16129" width="17" style="41" customWidth="1"/>
    <col min="16130" max="16384" width="9.140625" style="41"/>
  </cols>
  <sheetData>
    <row r="1" spans="1:4" s="42" customFormat="1" ht="20.100000000000001" customHeight="1" x14ac:dyDescent="0.3">
      <c r="A1" s="41"/>
      <c r="B1" s="247" t="s">
        <v>458</v>
      </c>
      <c r="C1" s="247"/>
      <c r="D1" s="247"/>
    </row>
    <row r="2" spans="1:4" s="42" customFormat="1" ht="20.100000000000001" customHeight="1" x14ac:dyDescent="0.3">
      <c r="A2" s="41"/>
      <c r="B2" s="41"/>
      <c r="C2" s="41"/>
    </row>
    <row r="3" spans="1:4" s="42" customFormat="1" ht="20.100000000000001" customHeight="1" x14ac:dyDescent="0.3">
      <c r="A3" s="248" t="s">
        <v>460</v>
      </c>
      <c r="B3" s="248"/>
      <c r="C3" s="248"/>
      <c r="D3" s="248"/>
    </row>
    <row r="4" spans="1:4" s="42" customFormat="1" ht="20.100000000000001" customHeight="1" x14ac:dyDescent="0.3">
      <c r="A4" s="248" t="s">
        <v>528</v>
      </c>
      <c r="B4" s="248"/>
      <c r="C4" s="248"/>
      <c r="D4" s="248"/>
    </row>
    <row r="5" spans="1:4" ht="20.100000000000001" customHeight="1" thickBot="1" x14ac:dyDescent="0.3"/>
    <row r="6" spans="1:4" ht="32.25" thickBot="1" x14ac:dyDescent="0.3">
      <c r="A6" s="169" t="s">
        <v>429</v>
      </c>
      <c r="B6" s="170" t="s">
        <v>430</v>
      </c>
      <c r="C6" s="170" t="s">
        <v>529</v>
      </c>
      <c r="D6" s="171" t="s">
        <v>507</v>
      </c>
    </row>
    <row r="7" spans="1:4" x14ac:dyDescent="0.25">
      <c r="A7" s="165" t="s">
        <v>502</v>
      </c>
      <c r="B7" s="166" t="s">
        <v>140</v>
      </c>
      <c r="C7" s="167">
        <v>800000</v>
      </c>
      <c r="D7" s="168">
        <v>1230090</v>
      </c>
    </row>
    <row r="8" spans="1:4" x14ac:dyDescent="0.25">
      <c r="A8" s="146" t="s">
        <v>503</v>
      </c>
      <c r="B8" s="46" t="s">
        <v>140</v>
      </c>
      <c r="C8" s="156">
        <v>600000</v>
      </c>
      <c r="D8" s="159">
        <v>445500</v>
      </c>
    </row>
    <row r="9" spans="1:4" x14ac:dyDescent="0.25">
      <c r="A9" s="146" t="s">
        <v>504</v>
      </c>
      <c r="B9" s="46" t="s">
        <v>140</v>
      </c>
      <c r="C9" s="156">
        <v>300000</v>
      </c>
      <c r="D9" s="159">
        <v>380000</v>
      </c>
    </row>
    <row r="10" spans="1:4" x14ac:dyDescent="0.25">
      <c r="A10" s="146" t="s">
        <v>505</v>
      </c>
      <c r="B10" s="46" t="s">
        <v>140</v>
      </c>
      <c r="C10" s="156">
        <v>100000</v>
      </c>
      <c r="D10" s="159">
        <v>12500</v>
      </c>
    </row>
    <row r="11" spans="1:4" x14ac:dyDescent="0.25">
      <c r="A11" s="146" t="s">
        <v>506</v>
      </c>
      <c r="B11" s="46" t="s">
        <v>140</v>
      </c>
      <c r="C11" s="156">
        <v>300000</v>
      </c>
      <c r="D11" s="159">
        <v>210000</v>
      </c>
    </row>
    <row r="12" spans="1:4" ht="16.5" thickBot="1" x14ac:dyDescent="0.3">
      <c r="A12" s="172" t="s">
        <v>431</v>
      </c>
      <c r="B12" s="173" t="s">
        <v>140</v>
      </c>
      <c r="C12" s="174">
        <f>SUM(C7:C11)</f>
        <v>2100000</v>
      </c>
      <c r="D12" s="175">
        <f>SUM(D7:D11)</f>
        <v>2278090</v>
      </c>
    </row>
    <row r="13" spans="1:4" s="112" customFormat="1" ht="31.5" customHeight="1" thickBot="1" x14ac:dyDescent="0.3">
      <c r="A13" s="176" t="s">
        <v>432</v>
      </c>
      <c r="B13" s="177" t="s">
        <v>3</v>
      </c>
      <c r="C13" s="178">
        <f>+C12</f>
        <v>2100000</v>
      </c>
      <c r="D13" s="179">
        <f>+D12</f>
        <v>2278090</v>
      </c>
    </row>
    <row r="14" spans="1:4" x14ac:dyDescent="0.25">
      <c r="C14" s="134"/>
      <c r="D14" s="134"/>
    </row>
    <row r="15" spans="1:4" ht="16.5" thickBot="1" x14ac:dyDescent="0.3">
      <c r="C15" s="134"/>
      <c r="D15" s="134"/>
    </row>
    <row r="16" spans="1:4" s="155" customFormat="1" ht="32.25" thickBot="1" x14ac:dyDescent="0.3">
      <c r="A16" s="154" t="s">
        <v>429</v>
      </c>
      <c r="B16" s="153" t="s">
        <v>430</v>
      </c>
      <c r="C16" s="145" t="s">
        <v>529</v>
      </c>
      <c r="D16" s="158" t="s">
        <v>494</v>
      </c>
    </row>
    <row r="17" spans="1:4" x14ac:dyDescent="0.25">
      <c r="A17" s="205" t="s">
        <v>158</v>
      </c>
      <c r="B17" s="206" t="s">
        <v>146</v>
      </c>
      <c r="C17" s="207">
        <f>SUM(C18:C22)</f>
        <v>1842800</v>
      </c>
      <c r="D17" s="208">
        <f>SUM(D18:D22)</f>
        <v>3924112</v>
      </c>
    </row>
    <row r="18" spans="1:4" x14ac:dyDescent="0.25">
      <c r="A18" s="146" t="s">
        <v>447</v>
      </c>
      <c r="B18" s="46" t="s">
        <v>146</v>
      </c>
      <c r="C18" s="156">
        <v>0</v>
      </c>
      <c r="D18" s="159">
        <v>0</v>
      </c>
    </row>
    <row r="19" spans="1:4" x14ac:dyDescent="0.25">
      <c r="A19" s="147" t="s">
        <v>448</v>
      </c>
      <c r="B19" s="46" t="s">
        <v>146</v>
      </c>
      <c r="C19" s="156">
        <v>600000</v>
      </c>
      <c r="D19" s="159">
        <v>35600</v>
      </c>
    </row>
    <row r="20" spans="1:4" x14ac:dyDescent="0.25">
      <c r="A20" s="147" t="s">
        <v>480</v>
      </c>
      <c r="B20" s="46" t="s">
        <v>146</v>
      </c>
      <c r="C20" s="156">
        <v>1100000</v>
      </c>
      <c r="D20" s="159">
        <v>1100000</v>
      </c>
    </row>
    <row r="21" spans="1:4" x14ac:dyDescent="0.25">
      <c r="A21" s="147" t="s">
        <v>508</v>
      </c>
      <c r="B21" s="46" t="s">
        <v>146</v>
      </c>
      <c r="C21" s="156">
        <v>0</v>
      </c>
      <c r="D21" s="159">
        <v>2646912</v>
      </c>
    </row>
    <row r="22" spans="1:4" ht="16.5" thickBot="1" x14ac:dyDescent="0.3">
      <c r="A22" s="150" t="s">
        <v>449</v>
      </c>
      <c r="B22" s="152" t="s">
        <v>146</v>
      </c>
      <c r="C22" s="160">
        <v>142800</v>
      </c>
      <c r="D22" s="161">
        <v>141600</v>
      </c>
    </row>
    <row r="23" spans="1:4" x14ac:dyDescent="0.25">
      <c r="A23" s="209" t="s">
        <v>434</v>
      </c>
      <c r="B23" s="206" t="s">
        <v>151</v>
      </c>
      <c r="C23" s="207">
        <f>SUM(C24:C43)</f>
        <v>12055990</v>
      </c>
      <c r="D23" s="208">
        <f>SUM(D24:D46)</f>
        <v>12172560</v>
      </c>
    </row>
    <row r="24" spans="1:4" x14ac:dyDescent="0.25">
      <c r="A24" s="147" t="s">
        <v>481</v>
      </c>
      <c r="B24" s="46" t="s">
        <v>151</v>
      </c>
      <c r="C24" s="156">
        <v>604800</v>
      </c>
      <c r="D24" s="159">
        <v>957060</v>
      </c>
    </row>
    <row r="25" spans="1:4" x14ac:dyDescent="0.25">
      <c r="A25" s="147" t="s">
        <v>469</v>
      </c>
      <c r="B25" s="46" t="s">
        <v>151</v>
      </c>
      <c r="C25" s="156">
        <v>125000</v>
      </c>
      <c r="D25" s="159">
        <v>125000</v>
      </c>
    </row>
    <row r="26" spans="1:4" x14ac:dyDescent="0.25">
      <c r="A26" s="147" t="s">
        <v>511</v>
      </c>
      <c r="B26" s="46" t="s">
        <v>151</v>
      </c>
      <c r="C26" s="156">
        <v>1000000</v>
      </c>
      <c r="D26" s="159">
        <v>1000000</v>
      </c>
    </row>
    <row r="27" spans="1:4" x14ac:dyDescent="0.25">
      <c r="A27" s="147" t="s">
        <v>512</v>
      </c>
      <c r="B27" s="46" t="s">
        <v>151</v>
      </c>
      <c r="C27" s="156">
        <v>1300000</v>
      </c>
      <c r="D27" s="159">
        <v>1300000</v>
      </c>
    </row>
    <row r="28" spans="1:4" x14ac:dyDescent="0.25">
      <c r="A28" s="147" t="s">
        <v>513</v>
      </c>
      <c r="B28" s="46" t="s">
        <v>151</v>
      </c>
      <c r="C28" s="156">
        <v>2460000</v>
      </c>
      <c r="D28" s="159">
        <v>2460000</v>
      </c>
    </row>
    <row r="29" spans="1:4" x14ac:dyDescent="0.25">
      <c r="A29" s="147" t="s">
        <v>514</v>
      </c>
      <c r="B29" s="46" t="s">
        <v>151</v>
      </c>
      <c r="C29" s="156">
        <v>800000</v>
      </c>
      <c r="D29" s="159">
        <v>800000</v>
      </c>
    </row>
    <row r="30" spans="1:4" x14ac:dyDescent="0.25">
      <c r="A30" s="147" t="s">
        <v>515</v>
      </c>
      <c r="B30" s="46" t="s">
        <v>151</v>
      </c>
      <c r="C30" s="156">
        <v>250000</v>
      </c>
      <c r="D30" s="159">
        <v>30000</v>
      </c>
    </row>
    <row r="31" spans="1:4" x14ac:dyDescent="0.25">
      <c r="A31" s="147" t="s">
        <v>516</v>
      </c>
      <c r="B31" s="46" t="s">
        <v>151</v>
      </c>
      <c r="C31" s="156">
        <v>100000</v>
      </c>
      <c r="D31" s="159">
        <v>100000</v>
      </c>
    </row>
    <row r="32" spans="1:4" x14ac:dyDescent="0.25">
      <c r="A32" s="147" t="s">
        <v>517</v>
      </c>
      <c r="B32" s="46" t="s">
        <v>151</v>
      </c>
      <c r="C32" s="156">
        <v>850000</v>
      </c>
      <c r="D32" s="159">
        <v>850000</v>
      </c>
    </row>
    <row r="33" spans="1:4" x14ac:dyDescent="0.25">
      <c r="A33" s="147" t="s">
        <v>433</v>
      </c>
      <c r="B33" s="46" t="s">
        <v>151</v>
      </c>
      <c r="C33" s="156">
        <v>61350</v>
      </c>
      <c r="D33" s="159">
        <v>61350</v>
      </c>
    </row>
    <row r="34" spans="1:4" x14ac:dyDescent="0.25">
      <c r="A34" s="147" t="s">
        <v>461</v>
      </c>
      <c r="B34" s="46" t="s">
        <v>151</v>
      </c>
      <c r="C34" s="156">
        <v>20000</v>
      </c>
      <c r="D34" s="159">
        <v>0</v>
      </c>
    </row>
    <row r="35" spans="1:4" x14ac:dyDescent="0.25">
      <c r="A35" s="147" t="s">
        <v>450</v>
      </c>
      <c r="B35" s="46" t="s">
        <v>151</v>
      </c>
      <c r="C35" s="156">
        <v>272640</v>
      </c>
      <c r="D35" s="159">
        <v>294480</v>
      </c>
    </row>
    <row r="36" spans="1:4" x14ac:dyDescent="0.25">
      <c r="A36" s="147" t="s">
        <v>451</v>
      </c>
      <c r="B36" s="46" t="s">
        <v>151</v>
      </c>
      <c r="C36" s="156">
        <v>367200</v>
      </c>
      <c r="D36" s="159">
        <v>417180</v>
      </c>
    </row>
    <row r="37" spans="1:4" x14ac:dyDescent="0.25">
      <c r="A37" s="147" t="s">
        <v>435</v>
      </c>
      <c r="B37" s="46" t="s">
        <v>151</v>
      </c>
      <c r="C37" s="156">
        <v>300000</v>
      </c>
      <c r="D37" s="159">
        <v>300000</v>
      </c>
    </row>
    <row r="38" spans="1:4" x14ac:dyDescent="0.25">
      <c r="A38" s="147" t="s">
        <v>482</v>
      </c>
      <c r="B38" s="46" t="s">
        <v>151</v>
      </c>
      <c r="C38" s="156">
        <v>145000</v>
      </c>
      <c r="D38" s="159">
        <v>168395</v>
      </c>
    </row>
    <row r="39" spans="1:4" x14ac:dyDescent="0.25">
      <c r="A39" s="147" t="s">
        <v>452</v>
      </c>
      <c r="B39" s="46" t="s">
        <v>151</v>
      </c>
      <c r="C39" s="156">
        <v>300000</v>
      </c>
      <c r="D39" s="159">
        <v>300000</v>
      </c>
    </row>
    <row r="40" spans="1:4" x14ac:dyDescent="0.25">
      <c r="A40" s="147" t="s">
        <v>518</v>
      </c>
      <c r="B40" s="46" t="s">
        <v>151</v>
      </c>
      <c r="C40" s="156">
        <v>700000</v>
      </c>
      <c r="D40" s="159">
        <v>450000</v>
      </c>
    </row>
    <row r="41" spans="1:4" x14ac:dyDescent="0.25">
      <c r="A41" s="148" t="s">
        <v>519</v>
      </c>
      <c r="B41" s="64" t="s">
        <v>151</v>
      </c>
      <c r="C41" s="157">
        <v>2000000</v>
      </c>
      <c r="D41" s="162">
        <v>1819095</v>
      </c>
    </row>
    <row r="42" spans="1:4" x14ac:dyDescent="0.25">
      <c r="A42" s="147" t="s">
        <v>520</v>
      </c>
      <c r="B42" s="46" t="s">
        <v>151</v>
      </c>
      <c r="C42" s="156">
        <v>200000</v>
      </c>
      <c r="D42" s="159">
        <v>200000</v>
      </c>
    </row>
    <row r="43" spans="1:4" x14ac:dyDescent="0.25">
      <c r="A43" s="147" t="s">
        <v>521</v>
      </c>
      <c r="B43" s="46" t="s">
        <v>151</v>
      </c>
      <c r="C43" s="156">
        <v>200000</v>
      </c>
      <c r="D43" s="159">
        <v>200000</v>
      </c>
    </row>
    <row r="44" spans="1:4" x14ac:dyDescent="0.25">
      <c r="A44" s="147" t="s">
        <v>522</v>
      </c>
      <c r="B44" s="46" t="s">
        <v>151</v>
      </c>
      <c r="C44" s="156">
        <v>0</v>
      </c>
      <c r="D44" s="159">
        <v>200000</v>
      </c>
    </row>
    <row r="45" spans="1:4" x14ac:dyDescent="0.25">
      <c r="A45" s="147" t="s">
        <v>509</v>
      </c>
      <c r="B45" s="46" t="s">
        <v>151</v>
      </c>
      <c r="C45" s="156">
        <v>0</v>
      </c>
      <c r="D45" s="159">
        <v>40000</v>
      </c>
    </row>
    <row r="46" spans="1:4" ht="16.5" thickBot="1" x14ac:dyDescent="0.3">
      <c r="A46" s="150" t="s">
        <v>510</v>
      </c>
      <c r="B46" s="152" t="s">
        <v>151</v>
      </c>
      <c r="C46" s="160">
        <v>0</v>
      </c>
      <c r="D46" s="161">
        <v>100000</v>
      </c>
    </row>
    <row r="47" spans="1:4" x14ac:dyDescent="0.25">
      <c r="A47" s="210" t="s">
        <v>436</v>
      </c>
      <c r="B47" s="211" t="s">
        <v>235</v>
      </c>
      <c r="C47" s="207">
        <f>SUM(C48:C50)</f>
        <v>206637418</v>
      </c>
      <c r="D47" s="208">
        <f>SUM(D48:D50)</f>
        <v>207831391</v>
      </c>
    </row>
    <row r="48" spans="1:4" x14ac:dyDescent="0.25">
      <c r="A48" s="149" t="s">
        <v>453</v>
      </c>
      <c r="B48" s="47" t="s">
        <v>235</v>
      </c>
      <c r="C48" s="163">
        <v>123181767</v>
      </c>
      <c r="D48" s="159">
        <v>123824592</v>
      </c>
    </row>
    <row r="49" spans="1:6" x14ac:dyDescent="0.25">
      <c r="A49" s="149" t="s">
        <v>454</v>
      </c>
      <c r="B49" s="47" t="s">
        <v>235</v>
      </c>
      <c r="C49" s="163">
        <v>75286173</v>
      </c>
      <c r="D49" s="159">
        <v>75837321</v>
      </c>
    </row>
    <row r="50" spans="1:6" ht="16.5" thickBot="1" x14ac:dyDescent="0.3">
      <c r="A50" s="150" t="s">
        <v>193</v>
      </c>
      <c r="B50" s="151" t="s">
        <v>234</v>
      </c>
      <c r="C50" s="164">
        <v>8169478</v>
      </c>
      <c r="D50" s="161">
        <v>8169478</v>
      </c>
    </row>
    <row r="60" spans="1:6" ht="15.95" customHeight="1" x14ac:dyDescent="0.25">
      <c r="B60" s="43"/>
      <c r="F60" s="45"/>
    </row>
    <row r="61" spans="1:6" ht="15.95" customHeight="1" x14ac:dyDescent="0.25">
      <c r="B61" s="43"/>
      <c r="F61" s="45"/>
    </row>
    <row r="62" spans="1:6" ht="15.95" customHeight="1" x14ac:dyDescent="0.25">
      <c r="B62" s="43"/>
      <c r="F62" s="45"/>
    </row>
    <row r="63" spans="1:6" ht="15.95" customHeight="1" x14ac:dyDescent="0.25">
      <c r="B63" s="43"/>
      <c r="F63" s="45"/>
    </row>
    <row r="64" spans="1:6" ht="15.95" customHeight="1" x14ac:dyDescent="0.25">
      <c r="B64" s="43"/>
      <c r="F64" s="45"/>
    </row>
    <row r="65" spans="2:6" ht="15.95" customHeight="1" x14ac:dyDescent="0.25">
      <c r="B65" s="43"/>
      <c r="F65" s="45"/>
    </row>
    <row r="66" spans="2:6" ht="15.95" customHeight="1" x14ac:dyDescent="0.25">
      <c r="B66" s="43"/>
      <c r="F66" s="45"/>
    </row>
    <row r="67" spans="2:6" ht="15.95" customHeight="1" x14ac:dyDescent="0.25">
      <c r="B67" s="43"/>
      <c r="F67" s="45"/>
    </row>
    <row r="68" spans="2:6" ht="15.95" customHeight="1" x14ac:dyDescent="0.25">
      <c r="B68" s="43"/>
      <c r="F68" s="45"/>
    </row>
    <row r="69" spans="2:6" ht="15.95" customHeight="1" x14ac:dyDescent="0.25">
      <c r="B69" s="43"/>
      <c r="F69" s="45"/>
    </row>
    <row r="70" spans="2:6" ht="15.95" customHeight="1" x14ac:dyDescent="0.25">
      <c r="B70" s="43"/>
      <c r="F70" s="45"/>
    </row>
    <row r="71" spans="2:6" ht="15.95" customHeight="1" x14ac:dyDescent="0.25">
      <c r="B71" s="43"/>
      <c r="F71" s="45"/>
    </row>
    <row r="72" spans="2:6" ht="15.95" customHeight="1" x14ac:dyDescent="0.25">
      <c r="B72" s="43"/>
      <c r="F72" s="45"/>
    </row>
    <row r="73" spans="2:6" ht="15.95" customHeight="1" x14ac:dyDescent="0.25">
      <c r="B73" s="43"/>
      <c r="F73" s="45"/>
    </row>
    <row r="74" spans="2:6" ht="15.95" customHeight="1" x14ac:dyDescent="0.25">
      <c r="B74" s="43"/>
      <c r="F74" s="45"/>
    </row>
    <row r="75" spans="2:6" ht="15.95" customHeight="1" x14ac:dyDescent="0.25">
      <c r="B75" s="43"/>
      <c r="F75" s="45"/>
    </row>
    <row r="76" spans="2:6" ht="15.95" customHeight="1" x14ac:dyDescent="0.25">
      <c r="B76" s="43"/>
      <c r="F76" s="45"/>
    </row>
    <row r="77" spans="2:6" ht="15.95" customHeight="1" x14ac:dyDescent="0.25">
      <c r="B77" s="43"/>
      <c r="F77" s="45"/>
    </row>
    <row r="78" spans="2:6" ht="15.95" customHeight="1" x14ac:dyDescent="0.25">
      <c r="B78" s="43"/>
      <c r="F78" s="45"/>
    </row>
    <row r="79" spans="2:6" ht="15.95" customHeight="1" x14ac:dyDescent="0.25">
      <c r="B79" s="43"/>
      <c r="F79" s="45"/>
    </row>
    <row r="80" spans="2:6" ht="15.95" customHeight="1" x14ac:dyDescent="0.25">
      <c r="B80" s="43"/>
      <c r="F80" s="45"/>
    </row>
    <row r="81" spans="3:7" ht="15.95" customHeight="1" x14ac:dyDescent="0.25">
      <c r="C81" s="43"/>
      <c r="G81" s="45"/>
    </row>
    <row r="82" spans="3:7" ht="15.95" customHeight="1" x14ac:dyDescent="0.25">
      <c r="C82" s="43"/>
      <c r="G82" s="45"/>
    </row>
  </sheetData>
  <mergeCells count="3">
    <mergeCell ref="B1:D1"/>
    <mergeCell ref="A3:D3"/>
    <mergeCell ref="A4:D4"/>
  </mergeCells>
  <pageMargins left="0.51181102362204722" right="0.51181102362204722" top="0.74803149606299213" bottom="0.55118110236220474" header="0.31496062992125984" footer="0.31496062992125984"/>
  <pageSetup paperSize="9" scale="86" orientation="portrait" r:id="rId1"/>
  <headerFooter>
    <oddHeader xml:space="preserve">&amp;LNagycenk Nagyközség Önkormányzata&amp;C&amp;"-,Félkövér"2022. ÉVI KÖLTSÉGVETÉS MÓDOSÍTÁS&amp;"-,Normál"
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zoomScaleNormal="100" workbookViewId="0">
      <selection activeCell="A25" sqref="A25:D26"/>
    </sheetView>
  </sheetViews>
  <sheetFormatPr defaultRowHeight="20.100000000000001" customHeight="1" x14ac:dyDescent="0.25"/>
  <cols>
    <col min="1" max="1" width="57.5703125" style="2" customWidth="1"/>
    <col min="2" max="2" width="15.140625" style="24" bestFit="1" customWidth="1"/>
    <col min="3" max="3" width="16.85546875" style="4" bestFit="1" customWidth="1"/>
    <col min="4" max="4" width="8.140625" style="4" customWidth="1"/>
    <col min="5" max="5" width="53.42578125" style="2" customWidth="1"/>
    <col min="6" max="6" width="15.140625" style="4" bestFit="1" customWidth="1"/>
    <col min="7" max="7" width="16.85546875" style="4" bestFit="1" customWidth="1"/>
    <col min="8" max="16384" width="9.140625" style="2"/>
  </cols>
  <sheetData>
    <row r="1" spans="1:7" s="1" customFormat="1" ht="20.100000000000001" customHeight="1" x14ac:dyDescent="0.25">
      <c r="A1" s="214"/>
      <c r="B1" s="215"/>
      <c r="C1" s="15"/>
      <c r="D1" s="15"/>
      <c r="E1" s="256" t="s">
        <v>459</v>
      </c>
      <c r="F1" s="256"/>
      <c r="G1" s="257"/>
    </row>
    <row r="2" spans="1:7" ht="20.100000000000001" customHeight="1" x14ac:dyDescent="0.25">
      <c r="A2" s="12"/>
      <c r="B2" s="23"/>
      <c r="C2" s="21"/>
      <c r="D2" s="21"/>
      <c r="E2" s="12"/>
      <c r="F2" s="21"/>
    </row>
    <row r="3" spans="1:7" s="1" customFormat="1" ht="20.100000000000001" customHeight="1" x14ac:dyDescent="0.25">
      <c r="A3" s="216" t="s">
        <v>530</v>
      </c>
      <c r="B3" s="216"/>
      <c r="C3" s="216"/>
      <c r="D3" s="216"/>
      <c r="E3" s="216"/>
      <c r="F3" s="216"/>
      <c r="G3" s="258"/>
    </row>
    <row r="4" spans="1:7" ht="20.100000000000001" customHeight="1" thickBot="1" x14ac:dyDescent="0.3"/>
    <row r="5" spans="1:7" ht="42.75" customHeight="1" x14ac:dyDescent="0.25">
      <c r="A5" s="219" t="s">
        <v>396</v>
      </c>
      <c r="B5" s="259"/>
      <c r="C5" s="260"/>
      <c r="D5" s="180"/>
      <c r="E5" s="261" t="s">
        <v>397</v>
      </c>
      <c r="F5" s="262"/>
      <c r="G5" s="263"/>
    </row>
    <row r="6" spans="1:7" ht="20.100000000000001" customHeight="1" x14ac:dyDescent="0.25">
      <c r="A6" s="252" t="s">
        <v>398</v>
      </c>
      <c r="B6" s="249">
        <v>2022</v>
      </c>
      <c r="C6" s="250"/>
      <c r="D6" s="181"/>
      <c r="E6" s="254" t="s">
        <v>399</v>
      </c>
      <c r="F6" s="249">
        <v>2022</v>
      </c>
      <c r="G6" s="251"/>
    </row>
    <row r="7" spans="1:7" ht="20.100000000000001" customHeight="1" thickBot="1" x14ac:dyDescent="0.3">
      <c r="A7" s="253"/>
      <c r="B7" s="198" t="s">
        <v>400</v>
      </c>
      <c r="C7" s="199" t="s">
        <v>401</v>
      </c>
      <c r="D7" s="182"/>
      <c r="E7" s="255"/>
      <c r="F7" s="198" t="s">
        <v>400</v>
      </c>
      <c r="G7" s="200" t="s">
        <v>401</v>
      </c>
    </row>
    <row r="8" spans="1:7" ht="20.100000000000001" customHeight="1" x14ac:dyDescent="0.25">
      <c r="A8" s="39" t="s">
        <v>31</v>
      </c>
      <c r="B8" s="74">
        <f>+'8sz. Kiemelt kiadás és bevétel'!C18</f>
        <v>252591280</v>
      </c>
      <c r="C8" s="186">
        <f>+'8sz. Kiemelt kiadás és bevétel'!D18</f>
        <v>265037764</v>
      </c>
      <c r="D8" s="182"/>
      <c r="E8" s="57" t="s">
        <v>72</v>
      </c>
      <c r="F8" s="74">
        <f>+'8sz. Kiemelt kiadás és bevétel'!C7</f>
        <v>47895861</v>
      </c>
      <c r="G8" s="75">
        <f>+'8sz. Kiemelt kiadás és bevétel'!D7</f>
        <v>48175116</v>
      </c>
    </row>
    <row r="9" spans="1:7" ht="20.100000000000001" customHeight="1" x14ac:dyDescent="0.25">
      <c r="A9" s="26" t="s">
        <v>33</v>
      </c>
      <c r="B9" s="76">
        <f>+'8sz. Kiemelt kiadás és bevétel'!C20</f>
        <v>53385000</v>
      </c>
      <c r="C9" s="187">
        <f>+'8sz. Kiemelt kiadás és bevétel'!D20</f>
        <v>98875960</v>
      </c>
      <c r="D9" s="182"/>
      <c r="E9" s="29" t="s">
        <v>404</v>
      </c>
      <c r="F9" s="76">
        <f>+'8sz. Kiemelt kiadás és bevétel'!C8</f>
        <v>6326982</v>
      </c>
      <c r="G9" s="77">
        <f>+'8sz. Kiemelt kiadás és bevétel'!D8</f>
        <v>6937286</v>
      </c>
    </row>
    <row r="10" spans="1:7" ht="20.100000000000001" customHeight="1" x14ac:dyDescent="0.25">
      <c r="A10" s="26" t="s">
        <v>34</v>
      </c>
      <c r="B10" s="76">
        <f>+'8sz. Kiemelt kiadás és bevétel'!C21</f>
        <v>47760792</v>
      </c>
      <c r="C10" s="187">
        <f>+'8sz. Kiemelt kiadás és bevétel'!D21</f>
        <v>40467058</v>
      </c>
      <c r="D10" s="182"/>
      <c r="E10" s="29" t="s">
        <v>23</v>
      </c>
      <c r="F10" s="76">
        <f>+'8sz. Kiemelt kiadás és bevétel'!C9</f>
        <v>68110570</v>
      </c>
      <c r="G10" s="77">
        <f>+'8sz. Kiemelt kiadás és bevétel'!D9</f>
        <v>100269379</v>
      </c>
    </row>
    <row r="11" spans="1:7" ht="20.100000000000001" customHeight="1" x14ac:dyDescent="0.25">
      <c r="A11" s="26" t="s">
        <v>36</v>
      </c>
      <c r="B11" s="76">
        <f>+'8sz. Kiemelt kiadás és bevétel'!C23</f>
        <v>0</v>
      </c>
      <c r="C11" s="187">
        <f>+'8sz. Kiemelt kiadás és bevétel'!D23</f>
        <v>150000</v>
      </c>
      <c r="D11" s="182"/>
      <c r="E11" s="29" t="s">
        <v>24</v>
      </c>
      <c r="F11" s="76">
        <f>+'8sz. Kiemelt kiadás és bevétel'!C10</f>
        <v>2100000</v>
      </c>
      <c r="G11" s="77">
        <f>+'8sz. Kiemelt kiadás és bevétel'!D10</f>
        <v>2278090</v>
      </c>
    </row>
    <row r="12" spans="1:7" ht="20.100000000000001" customHeight="1" x14ac:dyDescent="0.25">
      <c r="A12" s="26" t="s">
        <v>402</v>
      </c>
      <c r="B12" s="76">
        <v>0</v>
      </c>
      <c r="C12" s="187">
        <v>0</v>
      </c>
      <c r="D12" s="182"/>
      <c r="E12" s="29" t="s">
        <v>405</v>
      </c>
      <c r="F12" s="76">
        <f>+'8sz. Kiemelt kiadás és bevétel'!C11</f>
        <v>87092592</v>
      </c>
      <c r="G12" s="77">
        <f>+'8sz. Kiemelt kiadás és bevétel'!D11</f>
        <v>97933900</v>
      </c>
    </row>
    <row r="13" spans="1:7" ht="20.100000000000001" customHeight="1" thickBot="1" x14ac:dyDescent="0.3">
      <c r="A13" s="40" t="s">
        <v>427</v>
      </c>
      <c r="B13" s="188">
        <v>0</v>
      </c>
      <c r="C13" s="189">
        <v>0</v>
      </c>
      <c r="D13" s="182"/>
      <c r="E13" s="58" t="s">
        <v>403</v>
      </c>
      <c r="F13" s="188">
        <f>+'8sz. Kiemelt kiadás és bevétel'!C16</f>
        <v>206637418</v>
      </c>
      <c r="G13" s="196">
        <f>+'8sz. Kiemelt kiadás és bevétel'!D16</f>
        <v>207831391</v>
      </c>
    </row>
    <row r="14" spans="1:7" ht="20.100000000000001" customHeight="1" thickBot="1" x14ac:dyDescent="0.3">
      <c r="A14" s="184" t="s">
        <v>406</v>
      </c>
      <c r="B14" s="190">
        <f>SUM(B8:B13)</f>
        <v>353737072</v>
      </c>
      <c r="C14" s="191">
        <f t="shared" ref="C14" si="0">SUM(C8:C13)</f>
        <v>404530782</v>
      </c>
      <c r="D14" s="182"/>
      <c r="E14" s="185" t="s">
        <v>407</v>
      </c>
      <c r="F14" s="190">
        <f>SUM(F8:F13)</f>
        <v>418163423</v>
      </c>
      <c r="G14" s="197">
        <f t="shared" ref="G14" si="1">SUM(G8:G13)</f>
        <v>463425162</v>
      </c>
    </row>
    <row r="15" spans="1:7" ht="20.100000000000001" customHeight="1" x14ac:dyDescent="0.25">
      <c r="A15" s="28"/>
      <c r="B15" s="99"/>
      <c r="C15" s="192"/>
      <c r="D15" s="182"/>
      <c r="E15" s="31"/>
      <c r="F15" s="99"/>
      <c r="G15" s="99"/>
    </row>
    <row r="16" spans="1:7" ht="30.75" customHeight="1" x14ac:dyDescent="0.25">
      <c r="A16" s="201" t="s">
        <v>408</v>
      </c>
      <c r="B16" s="202"/>
      <c r="C16" s="203"/>
      <c r="D16" s="182"/>
      <c r="E16" s="204" t="s">
        <v>409</v>
      </c>
      <c r="F16" s="202"/>
      <c r="G16" s="202"/>
    </row>
    <row r="17" spans="1:7" ht="20.100000000000001" customHeight="1" x14ac:dyDescent="0.25">
      <c r="A17" s="26" t="s">
        <v>32</v>
      </c>
      <c r="B17" s="76">
        <f>+'8sz. Kiemelt kiadás és bevétel'!C19</f>
        <v>0</v>
      </c>
      <c r="C17" s="187">
        <f>+'8sz. Kiemelt kiadás és bevétel'!D19</f>
        <v>29999998</v>
      </c>
      <c r="D17" s="182"/>
      <c r="E17" s="29" t="s">
        <v>26</v>
      </c>
      <c r="F17" s="76">
        <f>+'9.sz Kiadások'!C75+'9.sz Kiadások'!C76+'9.sz Kiadások'!C77+'9.sz Kiadások'!C78+'9.sz Kiadások'!C79+'9.sz Kiadások'!C80</f>
        <v>21811023</v>
      </c>
      <c r="G17" s="76">
        <f>+'9.sz Kiadások'!D75+'9.sz Kiadások'!D76+'9.sz Kiadások'!D77+'9.sz Kiadások'!D78+'9.sz Kiadások'!D79+'9.sz Kiadások'!D80</f>
        <v>28438986</v>
      </c>
    </row>
    <row r="18" spans="1:7" ht="20.100000000000001" customHeight="1" x14ac:dyDescent="0.25">
      <c r="A18" s="26" t="s">
        <v>35</v>
      </c>
      <c r="B18" s="76">
        <f>+'8sz. Kiemelt kiadás és bevétel'!C22</f>
        <v>0</v>
      </c>
      <c r="C18" s="187">
        <f>+'8sz. Kiemelt kiadás és bevétel'!D22</f>
        <v>504000</v>
      </c>
      <c r="D18" s="182"/>
      <c r="E18" s="29" t="s">
        <v>411</v>
      </c>
      <c r="F18" s="76">
        <f>+'9.sz Kiadások'!C81</f>
        <v>5888977</v>
      </c>
      <c r="G18" s="76">
        <f>+'9.sz Kiadások'!D81</f>
        <v>8380805</v>
      </c>
    </row>
    <row r="19" spans="1:7" ht="20.100000000000001" customHeight="1" x14ac:dyDescent="0.25">
      <c r="A19" s="26" t="s">
        <v>410</v>
      </c>
      <c r="B19" s="76">
        <f>+'8sz. Kiemelt kiadás és bevétel'!C24</f>
        <v>7710954</v>
      </c>
      <c r="C19" s="187">
        <f>+'8sz. Kiemelt kiadás és bevétel'!D24</f>
        <v>7560954</v>
      </c>
      <c r="D19" s="182"/>
      <c r="E19" s="29" t="s">
        <v>412</v>
      </c>
      <c r="F19" s="76">
        <f>+'9.sz Kiadások'!C83+'9.sz Kiadások'!C84+'9.sz Kiadások'!C85</f>
        <v>45785706</v>
      </c>
      <c r="G19" s="76">
        <f>+'9.sz Kiadások'!D83+'9.sz Kiadások'!D84+'9.sz Kiadások'!D85</f>
        <v>74191745</v>
      </c>
    </row>
    <row r="20" spans="1:7" ht="20.100000000000001" customHeight="1" x14ac:dyDescent="0.25">
      <c r="A20" s="26" t="s">
        <v>402</v>
      </c>
      <c r="B20" s="76">
        <f>+'10.sz Bevételek'!C85</f>
        <v>134545008</v>
      </c>
      <c r="C20" s="187">
        <f>+'10.sz Bevételek'!D85</f>
        <v>135794665</v>
      </c>
      <c r="D20" s="182"/>
      <c r="E20" s="29" t="s">
        <v>413</v>
      </c>
      <c r="F20" s="76">
        <f>+'9.sz Kiadások'!C86</f>
        <v>12362141</v>
      </c>
      <c r="G20" s="76">
        <f>+'9.sz Kiadások'!D86</f>
        <v>14126062</v>
      </c>
    </row>
    <row r="21" spans="1:7" ht="20.100000000000001" customHeight="1" thickBot="1" x14ac:dyDescent="0.3">
      <c r="A21" s="27" t="s">
        <v>428</v>
      </c>
      <c r="B21" s="78">
        <f>+'10.sz Bevételek'!C86</f>
        <v>8018236</v>
      </c>
      <c r="C21" s="193">
        <f>+'10.sz Bevételek'!D86</f>
        <v>10172361</v>
      </c>
      <c r="D21" s="182"/>
      <c r="E21" s="30" t="s">
        <v>414</v>
      </c>
      <c r="F21" s="78">
        <v>0</v>
      </c>
      <c r="G21" s="78"/>
    </row>
    <row r="22" spans="1:7" ht="20.100000000000001" customHeight="1" thickBot="1" x14ac:dyDescent="0.3">
      <c r="A22" s="184" t="s">
        <v>415</v>
      </c>
      <c r="B22" s="190">
        <f>SUM(B17:B21)</f>
        <v>150274198</v>
      </c>
      <c r="C22" s="191">
        <f t="shared" ref="C22" si="2">SUM(C17:C21)</f>
        <v>184031978</v>
      </c>
      <c r="D22" s="182"/>
      <c r="E22" s="185" t="s">
        <v>416</v>
      </c>
      <c r="F22" s="190">
        <f>SUM(F17:F21)</f>
        <v>85847847</v>
      </c>
      <c r="G22" s="197">
        <f t="shared" ref="G22" si="3">SUM(G17:G21)</f>
        <v>125137598</v>
      </c>
    </row>
    <row r="23" spans="1:7" ht="20.100000000000001" customHeight="1" thickBot="1" x14ac:dyDescent="0.3">
      <c r="A23" s="25"/>
      <c r="B23" s="194"/>
      <c r="C23" s="194"/>
      <c r="D23" s="182"/>
      <c r="F23" s="194"/>
      <c r="G23" s="194"/>
    </row>
    <row r="24" spans="1:7" ht="43.5" customHeight="1" thickBot="1" x14ac:dyDescent="0.3">
      <c r="A24" s="56" t="s">
        <v>417</v>
      </c>
      <c r="B24" s="103">
        <f>+B14+B22</f>
        <v>504011270</v>
      </c>
      <c r="C24" s="195">
        <f>+C14+C22</f>
        <v>588562760</v>
      </c>
      <c r="D24" s="183"/>
      <c r="E24" s="59" t="s">
        <v>418</v>
      </c>
      <c r="F24" s="103">
        <f>+F14+F22</f>
        <v>504011270</v>
      </c>
      <c r="G24" s="104">
        <f>+G14+G22</f>
        <v>588562760</v>
      </c>
    </row>
  </sheetData>
  <mergeCells count="9">
    <mergeCell ref="B6:C6"/>
    <mergeCell ref="F6:G6"/>
    <mergeCell ref="A6:A7"/>
    <mergeCell ref="E6:E7"/>
    <mergeCell ref="A1:B1"/>
    <mergeCell ref="E1:G1"/>
    <mergeCell ref="A3:G3"/>
    <mergeCell ref="A5:C5"/>
    <mergeCell ref="E5:G5"/>
  </mergeCells>
  <pageMargins left="0.51181102362204722" right="0.51181102362204722" top="0.74803149606299213" bottom="0.55118110236220474" header="0.31496062992125984" footer="0.31496062992125984"/>
  <pageSetup paperSize="9" scale="74" orientation="landscape" r:id="rId1"/>
  <headerFooter>
    <oddHeader xml:space="preserve">&amp;LNagycenk Nagyközség Önkormányzata&amp;C&amp;"-,Félkövér"2022. ÉVI KÖLTSÉGVETÉS MÓDOSÍTÁS&amp;"-,Normál"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8sz. Kiemelt kiadás és bevétel</vt:lpstr>
      <vt:lpstr>9.sz Kiadások</vt:lpstr>
      <vt:lpstr>10.sz Bevételek</vt:lpstr>
      <vt:lpstr>11.sz. beruházások felújítások</vt:lpstr>
      <vt:lpstr>12.sz. szociális és átadott</vt:lpstr>
      <vt:lpstr>13.sz. Műk és felh. ei.</vt:lpstr>
      <vt:lpstr>'12.sz. szociális és átadott'!Nyomtatási_terület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2023-05-11T07:07:15Z</cp:lastPrinted>
  <dcterms:created xsi:type="dcterms:W3CDTF">2018-05-30T07:35:38Z</dcterms:created>
  <dcterms:modified xsi:type="dcterms:W3CDTF">2023-05-11T07:17:00Z</dcterms:modified>
</cp:coreProperties>
</file>