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\Desktop\TÜNDI DOLGAI\KÖLTSÉGVETÉSEK, ZÁRSZÁMADÁSOK\ZÁRSZÁMADÁSOK + (KÖLTSÉGVETÉS MÓDOSÍTÁSOK 2020 UTÁN)\Zárszámadás 2023\"/>
    </mc:Choice>
  </mc:AlternateContent>
  <xr:revisionPtr revIDLastSave="0" documentId="13_ncr:1_{DB950CA6-FC03-4FED-9528-8354F28741EB}" xr6:coauthVersionLast="47" xr6:coauthVersionMax="47" xr10:uidLastSave="{00000000-0000-0000-0000-000000000000}"/>
  <bookViews>
    <workbookView xWindow="-120" yWindow="-120" windowWidth="29040" windowHeight="15840" tabRatio="894" xr2:uid="{00000000-000D-0000-FFFF-FFFF00000000}"/>
  </bookViews>
  <sheets>
    <sheet name="1sz. Kiemelt kiadás és bevétel" sheetId="5" r:id="rId1"/>
    <sheet name="2.sz Bevételek" sheetId="7" r:id="rId2"/>
    <sheet name="3.sz Kiadások" sheetId="6" r:id="rId3"/>
    <sheet name="4.sz. beruházások felújítások" sheetId="22" r:id="rId4"/>
    <sheet name="5.sz. szociális és átadott" sheetId="23" r:id="rId5"/>
    <sheet name="6.sz. Műk és felh. ei." sheetId="8" r:id="rId6"/>
    <sheet name="7.sz létszám" sheetId="24" r:id="rId7"/>
    <sheet name="8.sz. kataszteri napló" sheetId="35" r:id="rId8"/>
  </sheets>
  <externalReferences>
    <externalReference r:id="rId9"/>
  </externalReferences>
  <definedNames>
    <definedName name="_xlnm.Print_Area" localSheetId="1">'2.sz Bevételek'!$A$1:$F$99</definedName>
    <definedName name="_xlnm.Print_Area" localSheetId="4">'5.sz. szociális és átadott'!$A$1:$F$53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8" l="1"/>
  <c r="G24" i="8" s="1"/>
  <c r="C22" i="8"/>
  <c r="B22" i="8"/>
  <c r="B24" i="8" s="1"/>
  <c r="J21" i="8"/>
  <c r="D21" i="8"/>
  <c r="D22" i="8" s="1"/>
  <c r="E22" i="8" s="1"/>
  <c r="C21" i="8"/>
  <c r="B21" i="8"/>
  <c r="I20" i="8"/>
  <c r="J20" i="8" s="1"/>
  <c r="H20" i="8"/>
  <c r="E20" i="8"/>
  <c r="I19" i="8"/>
  <c r="J19" i="8" s="1"/>
  <c r="H19" i="8"/>
  <c r="E19" i="8"/>
  <c r="I18" i="8"/>
  <c r="J18" i="8" s="1"/>
  <c r="H18" i="8"/>
  <c r="E18" i="8"/>
  <c r="I17" i="8"/>
  <c r="J17" i="8" s="1"/>
  <c r="H17" i="8"/>
  <c r="H22" i="8" s="1"/>
  <c r="E17" i="8"/>
  <c r="G14" i="8"/>
  <c r="D14" i="8"/>
  <c r="E14" i="8" s="1"/>
  <c r="C14" i="8"/>
  <c r="C24" i="8" s="1"/>
  <c r="B14" i="8"/>
  <c r="I13" i="8"/>
  <c r="J13" i="8" s="1"/>
  <c r="H13" i="8"/>
  <c r="E13" i="8"/>
  <c r="I12" i="8"/>
  <c r="J12" i="8" s="1"/>
  <c r="H12" i="8"/>
  <c r="I11" i="8"/>
  <c r="J11" i="8" s="1"/>
  <c r="H11" i="8"/>
  <c r="E11" i="8"/>
  <c r="I10" i="8"/>
  <c r="J10" i="8" s="1"/>
  <c r="H10" i="8"/>
  <c r="E10" i="8"/>
  <c r="I9" i="8"/>
  <c r="J9" i="8" s="1"/>
  <c r="H9" i="8"/>
  <c r="E9" i="8"/>
  <c r="I8" i="8"/>
  <c r="J8" i="8" s="1"/>
  <c r="H8" i="8"/>
  <c r="H14" i="8" s="1"/>
  <c r="H24" i="8" s="1"/>
  <c r="E8" i="8"/>
  <c r="I14" i="8" l="1"/>
  <c r="I22" i="8"/>
  <c r="J22" i="8" s="1"/>
  <c r="D24" i="8"/>
  <c r="E24" i="8" s="1"/>
  <c r="E21" i="8"/>
  <c r="J14" i="8" l="1"/>
  <c r="I24" i="8"/>
  <c r="J24" i="8" s="1"/>
  <c r="C31" i="5" l="1"/>
  <c r="C30" i="5"/>
  <c r="F29" i="5"/>
  <c r="D28" i="5"/>
  <c r="F28" i="5" s="1"/>
  <c r="F27" i="5"/>
  <c r="E27" i="5"/>
  <c r="E31" i="5" s="1"/>
  <c r="D27" i="5"/>
  <c r="C27" i="5"/>
  <c r="F26" i="5"/>
  <c r="F25" i="5"/>
  <c r="F24" i="5"/>
  <c r="F23" i="5"/>
  <c r="F22" i="5"/>
  <c r="F21" i="5"/>
  <c r="F20" i="5"/>
  <c r="E19" i="5"/>
  <c r="F19" i="5" s="1"/>
  <c r="E18" i="5"/>
  <c r="F17" i="5"/>
  <c r="F16" i="5"/>
  <c r="E15" i="5"/>
  <c r="D15" i="5"/>
  <c r="D19" i="5" s="1"/>
  <c r="C15" i="5"/>
  <c r="C19" i="5" s="1"/>
  <c r="F14" i="5"/>
  <c r="F13" i="5"/>
  <c r="F12" i="5"/>
  <c r="F11" i="5"/>
  <c r="F10" i="5"/>
  <c r="F9" i="5"/>
  <c r="F8" i="5"/>
  <c r="F7" i="5"/>
  <c r="D30" i="5" l="1"/>
  <c r="D31" i="5"/>
  <c r="F31" i="5" s="1"/>
  <c r="C18" i="5"/>
  <c r="E30" i="5"/>
  <c r="F15" i="5"/>
  <c r="D18" i="5"/>
  <c r="F18" i="5" s="1"/>
  <c r="F30" i="5" l="1"/>
  <c r="G29" i="22" l="1"/>
  <c r="G27" i="22"/>
  <c r="G25" i="22"/>
  <c r="G23" i="22"/>
  <c r="G22" i="22"/>
  <c r="G21" i="22"/>
  <c r="G18" i="22"/>
  <c r="F6" i="22"/>
  <c r="F76" i="6"/>
  <c r="F42" i="6"/>
  <c r="F89" i="7"/>
  <c r="F81" i="7"/>
  <c r="F27" i="7"/>
  <c r="F14" i="7"/>
  <c r="E58" i="22"/>
  <c r="E21" i="22"/>
  <c r="D50" i="23"/>
  <c r="E50" i="23"/>
  <c r="C50" i="23"/>
  <c r="F31" i="23"/>
  <c r="D20" i="23"/>
  <c r="E20" i="23"/>
  <c r="C20" i="23"/>
  <c r="F44" i="23"/>
  <c r="F49" i="23"/>
  <c r="F48" i="23"/>
  <c r="F47" i="23"/>
  <c r="F46" i="23"/>
  <c r="F45" i="23"/>
  <c r="D39" i="23"/>
  <c r="F38" i="23"/>
  <c r="E7" i="23"/>
  <c r="E11" i="23" s="1"/>
  <c r="E12" i="23" s="1"/>
  <c r="G62" i="22"/>
  <c r="G46" i="22"/>
  <c r="G47" i="22"/>
  <c r="G48" i="22"/>
  <c r="G49" i="22"/>
  <c r="G52" i="22"/>
  <c r="G53" i="22"/>
  <c r="G54" i="22"/>
  <c r="G55" i="22"/>
  <c r="G56" i="22"/>
  <c r="G58" i="22"/>
  <c r="F57" i="22"/>
  <c r="E57" i="22"/>
  <c r="D57" i="22"/>
  <c r="E51" i="22"/>
  <c r="G51" i="22" s="1"/>
  <c r="E50" i="22"/>
  <c r="G50" i="22" s="1"/>
  <c r="F61" i="22"/>
  <c r="D61" i="22"/>
  <c r="E62" i="22"/>
  <c r="E61" i="22" s="1"/>
  <c r="F44" i="22"/>
  <c r="D44" i="22"/>
  <c r="F36" i="22"/>
  <c r="F35" i="22" s="1"/>
  <c r="F34" i="22"/>
  <c r="F32" i="22" s="1"/>
  <c r="E33" i="22"/>
  <c r="G33" i="22" s="1"/>
  <c r="E18" i="22"/>
  <c r="E17" i="22" s="1"/>
  <c r="E35" i="22"/>
  <c r="D35" i="22"/>
  <c r="D32" i="22"/>
  <c r="E30" i="22"/>
  <c r="F30" i="22"/>
  <c r="D30" i="22"/>
  <c r="F28" i="22"/>
  <c r="D28" i="22"/>
  <c r="E26" i="22"/>
  <c r="F26" i="22"/>
  <c r="D26" i="22"/>
  <c r="F20" i="22"/>
  <c r="D20" i="22"/>
  <c r="F17" i="22"/>
  <c r="D17" i="22"/>
  <c r="G13" i="22"/>
  <c r="E29" i="22"/>
  <c r="E28" i="22" s="1"/>
  <c r="E22" i="22"/>
  <c r="E15" i="22"/>
  <c r="G15" i="22" s="1"/>
  <c r="E14" i="22"/>
  <c r="G14" i="22" s="1"/>
  <c r="E23" i="22"/>
  <c r="E12" i="22"/>
  <c r="G12" i="22" s="1"/>
  <c r="E11" i="22"/>
  <c r="G11" i="22" s="1"/>
  <c r="G8" i="22"/>
  <c r="E10" i="22"/>
  <c r="G10" i="22" s="1"/>
  <c r="E24" i="22"/>
  <c r="F24" i="22"/>
  <c r="D24" i="22"/>
  <c r="E9" i="22"/>
  <c r="G9" i="22" s="1"/>
  <c r="F343" i="35"/>
  <c r="F259" i="35"/>
  <c r="F234" i="35"/>
  <c r="C27" i="24"/>
  <c r="B27" i="24"/>
  <c r="F94" i="6"/>
  <c r="F63" i="6"/>
  <c r="F111" i="6"/>
  <c r="C40" i="7"/>
  <c r="D48" i="7"/>
  <c r="E48" i="7"/>
  <c r="F47" i="7"/>
  <c r="C26" i="24"/>
  <c r="B26" i="24"/>
  <c r="C22" i="24"/>
  <c r="B22" i="24"/>
  <c r="C19" i="24"/>
  <c r="C18" i="24"/>
  <c r="B18" i="24"/>
  <c r="C16" i="24"/>
  <c r="F53" i="23"/>
  <c r="F52" i="23"/>
  <c r="F51" i="23"/>
  <c r="F43" i="23"/>
  <c r="F42" i="23"/>
  <c r="F41" i="23"/>
  <c r="F40" i="23"/>
  <c r="F39" i="23"/>
  <c r="F37" i="23"/>
  <c r="F36" i="23"/>
  <c r="F34" i="23"/>
  <c r="F33" i="23"/>
  <c r="F32" i="23"/>
  <c r="F30" i="23"/>
  <c r="F29" i="23"/>
  <c r="F28" i="23"/>
  <c r="F27" i="23"/>
  <c r="F26" i="23"/>
  <c r="F25" i="23"/>
  <c r="F24" i="23"/>
  <c r="F23" i="23"/>
  <c r="F22" i="23"/>
  <c r="F21" i="23"/>
  <c r="F19" i="23"/>
  <c r="F18" i="23"/>
  <c r="F17" i="23"/>
  <c r="E16" i="23"/>
  <c r="D16" i="23"/>
  <c r="C16" i="23"/>
  <c r="D11" i="23"/>
  <c r="D12" i="23" s="1"/>
  <c r="C11" i="23"/>
  <c r="C12" i="23" s="1"/>
  <c r="F10" i="23"/>
  <c r="F9" i="23"/>
  <c r="F8" i="23"/>
  <c r="F7" i="23"/>
  <c r="G63" i="22"/>
  <c r="E59" i="22"/>
  <c r="F59" i="22"/>
  <c r="D59" i="22"/>
  <c r="G45" i="22"/>
  <c r="F42" i="22"/>
  <c r="D42" i="22"/>
  <c r="G34" i="22"/>
  <c r="G7" i="22"/>
  <c r="D7" i="22"/>
  <c r="D6" i="22" s="1"/>
  <c r="E121" i="6"/>
  <c r="D121" i="6"/>
  <c r="C121" i="6"/>
  <c r="F110" i="6"/>
  <c r="F109" i="6"/>
  <c r="E97" i="6"/>
  <c r="D97" i="6"/>
  <c r="C97" i="6"/>
  <c r="E88" i="6"/>
  <c r="D88" i="6"/>
  <c r="C88" i="6"/>
  <c r="F87" i="6"/>
  <c r="F84" i="6"/>
  <c r="F83" i="6"/>
  <c r="E83" i="6"/>
  <c r="D83" i="6"/>
  <c r="C83" i="6"/>
  <c r="F82" i="6"/>
  <c r="F79" i="6"/>
  <c r="F77" i="6"/>
  <c r="E75" i="6"/>
  <c r="D75" i="6"/>
  <c r="C75" i="6"/>
  <c r="F72" i="6"/>
  <c r="F67" i="6"/>
  <c r="F62" i="6"/>
  <c r="E60" i="6"/>
  <c r="D60" i="6"/>
  <c r="C60" i="6"/>
  <c r="F59" i="6"/>
  <c r="F55" i="6"/>
  <c r="E50" i="6"/>
  <c r="D50" i="6"/>
  <c r="C50" i="6"/>
  <c r="F49" i="6"/>
  <c r="F46" i="6"/>
  <c r="F45" i="6"/>
  <c r="E44" i="6"/>
  <c r="D44" i="6"/>
  <c r="C44" i="6"/>
  <c r="F43" i="6"/>
  <c r="E41" i="6"/>
  <c r="D41" i="6"/>
  <c r="F41" i="6" s="1"/>
  <c r="C41" i="6"/>
  <c r="F40" i="6"/>
  <c r="F39" i="6"/>
  <c r="F38" i="6"/>
  <c r="F37" i="6"/>
  <c r="F36" i="6"/>
  <c r="F34" i="6"/>
  <c r="E33" i="6"/>
  <c r="D33" i="6"/>
  <c r="C33" i="6"/>
  <c r="F32" i="6"/>
  <c r="F31" i="6"/>
  <c r="E30" i="6"/>
  <c r="D30" i="6"/>
  <c r="C30" i="6"/>
  <c r="F28" i="6"/>
  <c r="F27" i="6"/>
  <c r="F26" i="6"/>
  <c r="E24" i="6"/>
  <c r="F24" i="6" s="1"/>
  <c r="D24" i="6"/>
  <c r="C24" i="6"/>
  <c r="C25" i="6" s="1"/>
  <c r="F23" i="6"/>
  <c r="F22" i="6"/>
  <c r="F21" i="6"/>
  <c r="E20" i="6"/>
  <c r="D20" i="6"/>
  <c r="D25" i="6" s="1"/>
  <c r="C20" i="6"/>
  <c r="F19" i="6"/>
  <c r="F15" i="6"/>
  <c r="F13" i="6"/>
  <c r="F10" i="6"/>
  <c r="F9" i="6"/>
  <c r="F7" i="6"/>
  <c r="C99" i="7"/>
  <c r="C98" i="7"/>
  <c r="E96" i="7"/>
  <c r="D96" i="7"/>
  <c r="C96" i="7"/>
  <c r="C91" i="7"/>
  <c r="F86" i="7"/>
  <c r="E85" i="7"/>
  <c r="E91" i="7" s="1"/>
  <c r="E98" i="7" s="1"/>
  <c r="D85" i="7"/>
  <c r="C85" i="7"/>
  <c r="F82" i="7"/>
  <c r="E80" i="7"/>
  <c r="D80" i="7"/>
  <c r="C80" i="7"/>
  <c r="E75" i="7"/>
  <c r="D75" i="7"/>
  <c r="C75" i="7"/>
  <c r="C71" i="7"/>
  <c r="E70" i="7"/>
  <c r="D70" i="7"/>
  <c r="C70" i="7"/>
  <c r="F69" i="7"/>
  <c r="E64" i="7"/>
  <c r="D64" i="7"/>
  <c r="C64" i="7"/>
  <c r="F63" i="7"/>
  <c r="E58" i="7"/>
  <c r="F58" i="7" s="1"/>
  <c r="D58" i="7"/>
  <c r="C58" i="7"/>
  <c r="F54" i="7"/>
  <c r="E52" i="7"/>
  <c r="D52" i="7"/>
  <c r="C52" i="7"/>
  <c r="F51" i="7"/>
  <c r="F48" i="7"/>
  <c r="F46" i="7"/>
  <c r="F44" i="7"/>
  <c r="F43" i="7"/>
  <c r="F42" i="7"/>
  <c r="F39" i="7"/>
  <c r="E38" i="7"/>
  <c r="D38" i="7"/>
  <c r="F38" i="7" s="1"/>
  <c r="C38" i="7"/>
  <c r="F33" i="7"/>
  <c r="F32" i="7"/>
  <c r="E29" i="7"/>
  <c r="D29" i="7"/>
  <c r="D40" i="7" s="1"/>
  <c r="C29" i="7"/>
  <c r="E26" i="7"/>
  <c r="D26" i="7"/>
  <c r="C26" i="7"/>
  <c r="F25" i="7"/>
  <c r="F20" i="7"/>
  <c r="E20" i="7"/>
  <c r="D20" i="7"/>
  <c r="C20" i="7"/>
  <c r="F19" i="7"/>
  <c r="E14" i="7"/>
  <c r="D14" i="7"/>
  <c r="C14" i="7"/>
  <c r="F13" i="7"/>
  <c r="F11" i="7"/>
  <c r="F10" i="7"/>
  <c r="F9" i="7"/>
  <c r="F8" i="7"/>
  <c r="F7" i="7"/>
  <c r="F64" i="22" l="1"/>
  <c r="G57" i="22"/>
  <c r="F50" i="23"/>
  <c r="D64" i="22"/>
  <c r="E44" i="22"/>
  <c r="G44" i="22" s="1"/>
  <c r="G36" i="22"/>
  <c r="E32" i="22"/>
  <c r="G32" i="22" s="1"/>
  <c r="E20" i="22"/>
  <c r="G20" i="22" s="1"/>
  <c r="F37" i="22"/>
  <c r="E6" i="22"/>
  <c r="D37" i="22"/>
  <c r="G28" i="22"/>
  <c r="G24" i="22"/>
  <c r="F16" i="23"/>
  <c r="F20" i="23"/>
  <c r="F12" i="23"/>
  <c r="F11" i="23"/>
  <c r="G35" i="22"/>
  <c r="G59" i="22"/>
  <c r="G60" i="22"/>
  <c r="G17" i="22"/>
  <c r="E42" i="22"/>
  <c r="E64" i="22" s="1"/>
  <c r="F50" i="6"/>
  <c r="C51" i="6"/>
  <c r="F121" i="6"/>
  <c r="F88" i="6"/>
  <c r="F75" i="6"/>
  <c r="F60" i="6"/>
  <c r="F44" i="6"/>
  <c r="D51" i="6"/>
  <c r="D98" i="6" s="1"/>
  <c r="D122" i="6" s="1"/>
  <c r="F33" i="6"/>
  <c r="E51" i="6"/>
  <c r="F30" i="6"/>
  <c r="E25" i="6"/>
  <c r="F25" i="6" s="1"/>
  <c r="F20" i="6"/>
  <c r="E40" i="7"/>
  <c r="F85" i="7"/>
  <c r="D91" i="7"/>
  <c r="F70" i="7"/>
  <c r="F64" i="7"/>
  <c r="F52" i="7"/>
  <c r="F40" i="7"/>
  <c r="D71" i="7"/>
  <c r="E71" i="7"/>
  <c r="E99" i="7" s="1"/>
  <c r="F26" i="7"/>
  <c r="C98" i="6"/>
  <c r="C122" i="6" s="1"/>
  <c r="E37" i="22" l="1"/>
  <c r="G37" i="22" s="1"/>
  <c r="G26" i="22"/>
  <c r="G61" i="22"/>
  <c r="G64" i="22"/>
  <c r="G6" i="22"/>
  <c r="E98" i="6"/>
  <c r="E122" i="6" s="1"/>
  <c r="F122" i="6" s="1"/>
  <c r="F51" i="6"/>
  <c r="D98" i="7"/>
  <c r="F98" i="7" s="1"/>
  <c r="F91" i="7"/>
  <c r="F71" i="7"/>
  <c r="F98" i="6" l="1"/>
  <c r="D99" i="7"/>
  <c r="F99" i="7" s="1"/>
</calcChain>
</file>

<file path=xl/sharedStrings.xml><?xml version="1.0" encoding="utf-8"?>
<sst xmlns="http://schemas.openxmlformats.org/spreadsheetml/2006/main" count="1743" uniqueCount="1043">
  <si>
    <t>K1</t>
  </si>
  <si>
    <t>K2</t>
  </si>
  <si>
    <t>K3</t>
  </si>
  <si>
    <t>K4</t>
  </si>
  <si>
    <t>K5</t>
  </si>
  <si>
    <t>K6</t>
  </si>
  <si>
    <t>K7</t>
  </si>
  <si>
    <t>K8</t>
  </si>
  <si>
    <t>K1-K8</t>
  </si>
  <si>
    <t>K9</t>
  </si>
  <si>
    <t>KIADÁSOK ÖSSZESEN</t>
  </si>
  <si>
    <t>B1</t>
  </si>
  <si>
    <t>B2</t>
  </si>
  <si>
    <t>B3</t>
  </si>
  <si>
    <t>B4</t>
  </si>
  <si>
    <t>B5</t>
  </si>
  <si>
    <t>B6</t>
  </si>
  <si>
    <t>B7</t>
  </si>
  <si>
    <t>B1-B7</t>
  </si>
  <si>
    <t>B8</t>
  </si>
  <si>
    <t>BEVÉTELEK ÖSSZESEN</t>
  </si>
  <si>
    <t>Munkaadókat terhelő járulékok és szociális hozzájárulási adó</t>
  </si>
  <si>
    <t>Dologi kiadások</t>
  </si>
  <si>
    <t>Ellátottak pénzbeli juttatásai</t>
  </si>
  <si>
    <t>Egyéb működési célú kiadások</t>
  </si>
  <si>
    <t>Beruházási kiadások</t>
  </si>
  <si>
    <t>Felújítások</t>
  </si>
  <si>
    <t>Egyéb felhalmozási célú kiadások</t>
  </si>
  <si>
    <t>Költségvetési kiadások</t>
  </si>
  <si>
    <t>Finanszírozási kiadások</t>
  </si>
  <si>
    <t>Működési célú támogatások államháztartáson belülről</t>
  </si>
  <si>
    <t>Felhalmozási célú támogatások államháztartáson belülről</t>
  </si>
  <si>
    <t>Közhatalmi bevételek</t>
  </si>
  <si>
    <t>Működési bevételek</t>
  </si>
  <si>
    <t>Felhalmozási bevételek</t>
  </si>
  <si>
    <t>Működési célú átvett pénzeszközök</t>
  </si>
  <si>
    <t>Felhalmozási célú átvett pénzeszközök</t>
  </si>
  <si>
    <t>Költségvetési bevételek</t>
  </si>
  <si>
    <t>Finanszírozási bevételek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</si>
  <si>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</si>
  <si>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</si>
  <si>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</si>
  <si>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</si>
  <si>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</si>
  <si>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</si>
  <si>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</si>
  <si>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</si>
  <si>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</si>
  <si>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</si>
  <si>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</si>
  <si>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</si>
  <si>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>Foglalkoztatottak egyéb személyi juttatásai</t>
  </si>
  <si>
    <t>Foglalkoztatottak személyi juttatásai</t>
  </si>
  <si>
    <t>K1101</t>
  </si>
  <si>
    <t>K1102</t>
  </si>
  <si>
    <t>K1103</t>
  </si>
  <si>
    <t>K1104</t>
  </si>
  <si>
    <t>K1105</t>
  </si>
  <si>
    <t>K1106</t>
  </si>
  <si>
    <t>K1107</t>
  </si>
  <si>
    <t>K1108</t>
  </si>
  <si>
    <t>K1109</t>
  </si>
  <si>
    <t>K1110</t>
  </si>
  <si>
    <t>K1111</t>
  </si>
  <si>
    <t>K1112</t>
  </si>
  <si>
    <t>K1113</t>
  </si>
  <si>
    <t>K11</t>
  </si>
  <si>
    <t>Választott tisztségviselők juttatásai</t>
  </si>
  <si>
    <t>Munkavégzésre irányuló, egyéb jogviszonyban nem saját foglalkoztatottnak fizetett juttatások</t>
  </si>
  <si>
    <t>Egyéb külső személyi juttatások</t>
  </si>
  <si>
    <t>Külső személyi juttatások</t>
  </si>
  <si>
    <t>Személyi juttatások</t>
  </si>
  <si>
    <t>Szakmai anyagok beszerzése</t>
  </si>
  <si>
    <t>Üzemeltetési anyagok beszerzése</t>
  </si>
  <si>
    <t>Árubeszerzés</t>
  </si>
  <si>
    <t>Készletbeszerzés</t>
  </si>
  <si>
    <t>Informatikai szolgáltatások igénybevétele</t>
  </si>
  <si>
    <t>Egyéb kommunkikációs szolgáltatások</t>
  </si>
  <si>
    <t>Kommunikációs szolgáltatások</t>
  </si>
  <si>
    <t>Közüzemi díjak</t>
  </si>
  <si>
    <t>Vásárolt élelmezés</t>
  </si>
  <si>
    <t>Bérleti és lízing díjak</t>
  </si>
  <si>
    <t>Karbantartási, kisjavítási szolgáltatások</t>
  </si>
  <si>
    <t>Közvetített szolgáltatások</t>
  </si>
  <si>
    <t>Szakmai tevékenységet segítő szolgáltatások</t>
  </si>
  <si>
    <t>Egyéb szolgáltatások</t>
  </si>
  <si>
    <t>Szolgáltatási kiadások</t>
  </si>
  <si>
    <t>Kiküldetések kiadásai</t>
  </si>
  <si>
    <t>Reklám- és propagandakiadások</t>
  </si>
  <si>
    <t>Kiküldetések, reklám- és propagandakiadások</t>
  </si>
  <si>
    <t>Működési célú előzetesen felszámított általános forgalmi adó</t>
  </si>
  <si>
    <t>Fizetendő általános forgalmi adó</t>
  </si>
  <si>
    <t>Kamatkiadások</t>
  </si>
  <si>
    <t>Egyéb pénzügyi műveletek kiadásai</t>
  </si>
  <si>
    <t>Egyéb dologi kiadások</t>
  </si>
  <si>
    <t>Különféle befizetések és egyéb dologi kiadások</t>
  </si>
  <si>
    <t>Társadalombbiztosítási ellátások</t>
  </si>
  <si>
    <t>Családi támogatások</t>
  </si>
  <si>
    <t>Pénzbeli kárpótlások, kártérítések</t>
  </si>
  <si>
    <t>Betegséggel kapcsolatos (nem társadalombiztosítási) ellátások</t>
  </si>
  <si>
    <t>Foglalkoztatással, munkanélküliséggel kapcsolatos elltáások</t>
  </si>
  <si>
    <t>Lakhatással kapcsolatos ellátások</t>
  </si>
  <si>
    <t>Intézményi ellátottak pénzbeli juttatásai</t>
  </si>
  <si>
    <t>Egyéb nem intézményi ellátások</t>
  </si>
  <si>
    <t>K121</t>
  </si>
  <si>
    <t>K122</t>
  </si>
  <si>
    <t>K123</t>
  </si>
  <si>
    <t>K12</t>
  </si>
  <si>
    <t>K311</t>
  </si>
  <si>
    <t>K312</t>
  </si>
  <si>
    <t>K313</t>
  </si>
  <si>
    <t>K31</t>
  </si>
  <si>
    <t>K321</t>
  </si>
  <si>
    <t>K322</t>
  </si>
  <si>
    <t>K32</t>
  </si>
  <si>
    <t>K331</t>
  </si>
  <si>
    <t>K332</t>
  </si>
  <si>
    <t>K333</t>
  </si>
  <si>
    <t>K334</t>
  </si>
  <si>
    <t>K335</t>
  </si>
  <si>
    <t>K336</t>
  </si>
  <si>
    <t>K337</t>
  </si>
  <si>
    <t>K33</t>
  </si>
  <si>
    <t>K341</t>
  </si>
  <si>
    <t>K342</t>
  </si>
  <si>
    <t>K34</t>
  </si>
  <si>
    <t>K351</t>
  </si>
  <si>
    <t>K352</t>
  </si>
  <si>
    <t>K353</t>
  </si>
  <si>
    <t>K354</t>
  </si>
  <si>
    <t>K355</t>
  </si>
  <si>
    <t>K35</t>
  </si>
  <si>
    <t>K41</t>
  </si>
  <si>
    <t>K42</t>
  </si>
  <si>
    <t>K43</t>
  </si>
  <si>
    <t>K44</t>
  </si>
  <si>
    <t>K45</t>
  </si>
  <si>
    <t>K46</t>
  </si>
  <si>
    <t>K47</t>
  </si>
  <si>
    <t>K48</t>
  </si>
  <si>
    <t>K501</t>
  </si>
  <si>
    <t>K503</t>
  </si>
  <si>
    <t>K504</t>
  </si>
  <si>
    <t>K505</t>
  </si>
  <si>
    <t>K506</t>
  </si>
  <si>
    <t>K507</t>
  </si>
  <si>
    <t>K508</t>
  </si>
  <si>
    <t>K509</t>
  </si>
  <si>
    <t>K510</t>
  </si>
  <si>
    <t>K512</t>
  </si>
  <si>
    <t>K513</t>
  </si>
  <si>
    <t>Nemzetközi kötelezettségek</t>
  </si>
  <si>
    <t>Működési célú garancia- és kezességvállalásból származó kifizetés államháztartáson belülre</t>
  </si>
  <si>
    <t>Működési célú visszatérítendő támogatások, kölcsönök nyújtása államháztartáson belülre</t>
  </si>
  <si>
    <t>Működési célú visszatérítendő támogatások, kölcsönök törlesztése államháztartáson belülre</t>
  </si>
  <si>
    <t>Egyéb működési célú támogatások államháztartáson belülre</t>
  </si>
  <si>
    <t>Műkdési célú, garancia- és kezességvállalásból származó kifizetés államháztartáson kívülre</t>
  </si>
  <si>
    <t>Működési célú visszatérítendő támogatások, kölcsönök nyújtása államháztartáson kívülre</t>
  </si>
  <si>
    <t>Árkiegészítések, ártámogatások</t>
  </si>
  <si>
    <t>Kamattámogatások</t>
  </si>
  <si>
    <t>Egyéb működési célú támogatások államháztartáson kívülre</t>
  </si>
  <si>
    <t>Tartalék (általános)</t>
  </si>
  <si>
    <t>Tartalék (cél)</t>
  </si>
  <si>
    <t>Immateriális javak beszerzése, létesítése</t>
  </si>
  <si>
    <t>Ingatlanok beszerzése, létesítése</t>
  </si>
  <si>
    <t>Informatikai eszközök beszerzése, létesítése</t>
  </si>
  <si>
    <t>Egyéb tárgyi eszközök beszerzése, létesítése</t>
  </si>
  <si>
    <t>Részesedések beszerzése</t>
  </si>
  <si>
    <t>Meglévő részesedések növeléséhez kapcsolódó kiadások</t>
  </si>
  <si>
    <t>Beruházási célú előzetesen felszámított általános forgalmi adó</t>
  </si>
  <si>
    <t>Beruházások</t>
  </si>
  <si>
    <t>Egyéb tárgyi eszközök felújítása</t>
  </si>
  <si>
    <t>Felújítási célú előzetesen felszámított általános forgalmi adó</t>
  </si>
  <si>
    <t>Felhalmozási célú garancia- és kezességvállalásból származó kifizetés államháztartáson belülre</t>
  </si>
  <si>
    <t>Felhalmozási célú visszatérítendő támogatások, kölcsönök nyújtása államháztartáson belülre</t>
  </si>
  <si>
    <t>Felhalmozási célú visszatérítendő támogatások, kölcsönök törlesztése államháztartáson belülre</t>
  </si>
  <si>
    <t>Felhalmozási célú visszatérítendő támogatások, kölcsönök nyújtása államháztartáson kívülre</t>
  </si>
  <si>
    <t>Egyéb felhalmozási célú támogatások államháztartáson belülre</t>
  </si>
  <si>
    <t>Felhalmozási célú garancia- és kezességvállalásból származó kifizetés államháztartáson kívülre</t>
  </si>
  <si>
    <t>Lakástámogatás</t>
  </si>
  <si>
    <t>Egyéb felhalmozási célú támogatások államháztartáson kívülre</t>
  </si>
  <si>
    <t>Hosszú lejárítú hitelek, kölcsönök törlesztése</t>
  </si>
  <si>
    <t>Likviditási célú hitelek, kölcsönök törlesztése pénzügyi vállalkozásnak</t>
  </si>
  <si>
    <t>Rovid lejárítú hitelek, kölcsönök törlesztése</t>
  </si>
  <si>
    <t>Hitel-, kölcsöntörlesztés államháztartáson kívülre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</si>
  <si>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</si>
  <si>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</si>
  <si>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</si>
  <si>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</si>
  <si>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>Belföldi értékpapírok kiadásai</t>
  </si>
  <si>
    <t>Államháztartáson belüli megelőlegezések folyósítása</t>
  </si>
  <si>
    <t>Államháztartáson belüli megelőlegezések visszafizetése</t>
  </si>
  <si>
    <t>Központi, irányító szervi támogatások folyósítása</t>
  </si>
  <si>
    <t>Pénzeszközök betétként elhelyezése</t>
  </si>
  <si>
    <t>Pénzügyi lízing kiadásai</t>
  </si>
  <si>
    <t>Központi költségvetés sajátos finanszírozási kiadásai</t>
  </si>
  <si>
    <t>Belföldi finanszírozás kiadásai</t>
  </si>
  <si>
    <t>Forgatási célú, külföldi értékpapírok vásárlása</t>
  </si>
  <si>
    <t>Befektetési célú külföldi értékpapírok vásárlása</t>
  </si>
  <si>
    <t>Külföldi értékpapírok beváltása</t>
  </si>
  <si>
    <t>Külföldi hitelek, kölcsönök törlesztése</t>
  </si>
  <si>
    <t>Külföldi finanszírozás kiadásai</t>
  </si>
  <si>
    <t>Adóssághoz nem kapcsolódó szármzaékos ügyletek kiadásai</t>
  </si>
  <si>
    <t>K61</t>
  </si>
  <si>
    <t>K62</t>
  </si>
  <si>
    <t>K63</t>
  </si>
  <si>
    <t>K64</t>
  </si>
  <si>
    <t>K65</t>
  </si>
  <si>
    <t>K66</t>
  </si>
  <si>
    <t>K67</t>
  </si>
  <si>
    <t>K71</t>
  </si>
  <si>
    <t>K72</t>
  </si>
  <si>
    <t>K73</t>
  </si>
  <si>
    <t>K74</t>
  </si>
  <si>
    <t>K81</t>
  </si>
  <si>
    <t>K82</t>
  </si>
  <si>
    <t>K83</t>
  </si>
  <si>
    <t>K84</t>
  </si>
  <si>
    <t>K85</t>
  </si>
  <si>
    <t>K86</t>
  </si>
  <si>
    <t>K87</t>
  </si>
  <si>
    <t>K88</t>
  </si>
  <si>
    <t>K9111</t>
  </si>
  <si>
    <t>K9112</t>
  </si>
  <si>
    <t>K9113</t>
  </si>
  <si>
    <t>K911</t>
  </si>
  <si>
    <t>K9121</t>
  </si>
  <si>
    <t>K9122</t>
  </si>
  <si>
    <t>K9123</t>
  </si>
  <si>
    <t>K9124</t>
  </si>
  <si>
    <t>K912</t>
  </si>
  <si>
    <t>K913</t>
  </si>
  <si>
    <t>K914</t>
  </si>
  <si>
    <t>K915</t>
  </si>
  <si>
    <t>K916</t>
  </si>
  <si>
    <t>K917</t>
  </si>
  <si>
    <t>K918</t>
  </si>
  <si>
    <t>K91</t>
  </si>
  <si>
    <t>K921</t>
  </si>
  <si>
    <t>K922</t>
  </si>
  <si>
    <t>K923</t>
  </si>
  <si>
    <t>K924</t>
  </si>
  <si>
    <t>K92</t>
  </si>
  <si>
    <t>K93</t>
  </si>
  <si>
    <t>K1-K9</t>
  </si>
  <si>
    <t>Helyi önkormányzatok működésének általános támogatása</t>
  </si>
  <si>
    <t>Települési önkormányzatok egyes köznevelési feladatainak támogatása</t>
  </si>
  <si>
    <t>Települési önkormányzatok kulturális feladatainak támogatása</t>
  </si>
  <si>
    <t>Működési célú központosított előirányzatok</t>
  </si>
  <si>
    <t>Helyi önkormányzatok kiegészítő támogatásai</t>
  </si>
  <si>
    <t>Önkormányzatok működési támogatásai</t>
  </si>
  <si>
    <t>Elvonások és befizetések bevételei</t>
  </si>
  <si>
    <t>Működési célú garancia és kezességvállalásból származó megtérülések államháztartáson belülről</t>
  </si>
  <si>
    <t>Működési célú visszatérítendő támogatások, kölcsönök visszatérülése államháztartáson belülről</t>
  </si>
  <si>
    <t>Működési célú visszatérítendő támogatások, kölcsönök igénybevétele államháztartáson belülről</t>
  </si>
  <si>
    <t>Egyéb működési célú támogatások bevételei államháztartáson belülről</t>
  </si>
  <si>
    <t>Magánszemélyek jövedelemadói</t>
  </si>
  <si>
    <t>Társaságok jövedelemadói</t>
  </si>
  <si>
    <t>Jövedelemadók</t>
  </si>
  <si>
    <t>Szociális hozzzájárulási adó és járulékok</t>
  </si>
  <si>
    <t>Bérhez és foglalkoztatáshoz kapcsolódó adók</t>
  </si>
  <si>
    <t>Vagyoni típusú adók</t>
  </si>
  <si>
    <t>Értékesítési és forgalmi adók</t>
  </si>
  <si>
    <t>Fogyasztási adók</t>
  </si>
  <si>
    <t>Pénzügyi monopóliumok nyereségét terhelő adók</t>
  </si>
  <si>
    <t>Gépjárműadók</t>
  </si>
  <si>
    <t>Egyéb áruhasználati és szolgáltatási adók</t>
  </si>
  <si>
    <t>Termékek és szolgáltatások adói</t>
  </si>
  <si>
    <t>Áru- és készletértékesítés ellenértéke</t>
  </si>
  <si>
    <t>Szolgáltatások ellenértéke</t>
  </si>
  <si>
    <t>Közvetített szolgáltatások ellenértéke</t>
  </si>
  <si>
    <t>Tulajdonosi bevételek</t>
  </si>
  <si>
    <t>Ellátási díjak</t>
  </si>
  <si>
    <t>Kiszámlázott általános forgalmi adó</t>
  </si>
  <si>
    <t>Kamatbevételek</t>
  </si>
  <si>
    <t>Egyéb pénzügyi műveletek bevételei</t>
  </si>
  <si>
    <t>Egyéb működési bevételek</t>
  </si>
  <si>
    <t>Működési célú garancia- és kezességvállalásból származó megtérülések államháztartáson kívülről</t>
  </si>
  <si>
    <t>Működési célú visszatérítendő támogatások, kölcsönök visszatérülése államháztartáson kívülről</t>
  </si>
  <si>
    <t>Egyéb működési célú átvett pénzeszközök</t>
  </si>
  <si>
    <t>Felhalmozási célú önkormányzati támogatások</t>
  </si>
  <si>
    <t>Felhalmozási célú garancia- és kezességvállalásból származó megtérülések államháztartáson belülről</t>
  </si>
  <si>
    <t>Felhalmozási célú visszatérítendő támogatások, kölcsönök visszatérülése államháztartáson belülről</t>
  </si>
  <si>
    <t>Felhalmozási célú visszatérítendő támogatások, kölcsönök igénybevétele államháztartáson belülről</t>
  </si>
  <si>
    <t>Egyéb felhalmozási célú támogatások bevételei államháztartáson belülről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</si>
  <si>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</si>
  <si>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</si>
  <si>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</si>
  <si>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</si>
  <si>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Részesedéksek megszűnéséhez kapcsolódó bevételek</t>
  </si>
  <si>
    <t>Felhalmozási célú garancia- és kezességvállalásból szármaó megtérülések államháztartáson kívülről</t>
  </si>
  <si>
    <t>Felhalmozási célú visszatérítendő támogatások, kölcsönök visszatérülése államháztartáson kívülről</t>
  </si>
  <si>
    <t>Egyéb felhalmozási célút átvett pénzeszközök</t>
  </si>
  <si>
    <t>Felhalmozási célút átvett pénzeszközök</t>
  </si>
  <si>
    <t>Hosszú lejárítú hitelek, kölcsönök felvétele</t>
  </si>
  <si>
    <t>Likviditási célú hitelek, kölcsönök felvétele pénzügyi vállalkozástól</t>
  </si>
  <si>
    <t>Rövid lejáratú hitelek, kölcsönök felvétele</t>
  </si>
  <si>
    <t>Hitel-,kölcsönfelvétel államháztartáson kívülről</t>
  </si>
  <si>
    <t>Forgatási célú belföldi értékpapírok beváltása, értékesítése</t>
  </si>
  <si>
    <t>Forgatási célú belföldi értékpapírok kibocsátása</t>
  </si>
  <si>
    <t>Befektetési célú belföldi értékpapírok beváltása , értékesítése</t>
  </si>
  <si>
    <t>Befektetési célú belföldi értékpapírok kibocsátása</t>
  </si>
  <si>
    <t>Belföldi értékpapírok bevételei</t>
  </si>
  <si>
    <t>Előző év költségvetési maradványának igénybevétele MŰKÖDÉSRE</t>
  </si>
  <si>
    <t>Előző év költségvetési maradványának igénybevétele FELHALMOZÁSRA</t>
  </si>
  <si>
    <t>Előző év vállalkozási maradványának igénybevétele MŰKÖDÉSRE</t>
  </si>
  <si>
    <t>Előző év vállalkozási maradványának igénybevétele FELHALMOZÁSRA</t>
  </si>
  <si>
    <t>Maradvány igénybevétele</t>
  </si>
  <si>
    <t>Államháztartáson belüli megelőlegezések</t>
  </si>
  <si>
    <t>Államháztartáson belüli megelőlegezések törlesztése</t>
  </si>
  <si>
    <t>Betétek megszüntetése</t>
  </si>
  <si>
    <t>Központi költségvetés sajátos finanszírozási bevételei</t>
  </si>
  <si>
    <t>Belföldi finanszírozás bevételei</t>
  </si>
  <si>
    <t>Forgatási célú külföldi értékpapírok beváltása, értékesítése</t>
  </si>
  <si>
    <t>Befektetési célú külföldi értékpapírok beváltása, értékesítése</t>
  </si>
  <si>
    <t>Külföldi értékpapírok kibocsátása</t>
  </si>
  <si>
    <t>Külföldi hitelek, kölcsönök felvétele</t>
  </si>
  <si>
    <t>Külföldi finanszírozás bevételei</t>
  </si>
  <si>
    <t>Adóssághoz nem kapcsolódó származékos ügyletek bevételei</t>
  </si>
  <si>
    <t>B111</t>
  </si>
  <si>
    <t>B112</t>
  </si>
  <si>
    <t>B114</t>
  </si>
  <si>
    <t>B115</t>
  </si>
  <si>
    <t>B116</t>
  </si>
  <si>
    <t>B11</t>
  </si>
  <si>
    <t>B12</t>
  </si>
  <si>
    <t>B13</t>
  </si>
  <si>
    <t>B14</t>
  </si>
  <si>
    <t>B15</t>
  </si>
  <si>
    <t>B16</t>
  </si>
  <si>
    <t>B311</t>
  </si>
  <si>
    <t>B312</t>
  </si>
  <si>
    <t>B31</t>
  </si>
  <si>
    <t>B32</t>
  </si>
  <si>
    <t>B33</t>
  </si>
  <si>
    <t>B34</t>
  </si>
  <si>
    <t>B351</t>
  </si>
  <si>
    <t>B352</t>
  </si>
  <si>
    <t>B353</t>
  </si>
  <si>
    <t>B354</t>
  </si>
  <si>
    <t>B355</t>
  </si>
  <si>
    <t>B35</t>
  </si>
  <si>
    <t>B36</t>
  </si>
  <si>
    <t>B401</t>
  </si>
  <si>
    <t>B402</t>
  </si>
  <si>
    <t>B403</t>
  </si>
  <si>
    <t>B404</t>
  </si>
  <si>
    <t>B405</t>
  </si>
  <si>
    <t>B406</t>
  </si>
  <si>
    <t>B407</t>
  </si>
  <si>
    <t>B408</t>
  </si>
  <si>
    <t>B409</t>
  </si>
  <si>
    <t>B410</t>
  </si>
  <si>
    <t>B61</t>
  </si>
  <si>
    <t>B62</t>
  </si>
  <si>
    <t>B63</t>
  </si>
  <si>
    <t>B21</t>
  </si>
  <si>
    <t>B22</t>
  </si>
  <si>
    <t>B23</t>
  </si>
  <si>
    <t>B24</t>
  </si>
  <si>
    <t>B25</t>
  </si>
  <si>
    <t>B51</t>
  </si>
  <si>
    <t>B52</t>
  </si>
  <si>
    <t>B53</t>
  </si>
  <si>
    <t>B54</t>
  </si>
  <si>
    <t>B55</t>
  </si>
  <si>
    <t>B71</t>
  </si>
  <si>
    <t>B72</t>
  </si>
  <si>
    <t>B73</t>
  </si>
  <si>
    <t>B8111</t>
  </si>
  <si>
    <t>B8112</t>
  </si>
  <si>
    <t>B8113</t>
  </si>
  <si>
    <t>B811</t>
  </si>
  <si>
    <t>B8121</t>
  </si>
  <si>
    <t>B8122</t>
  </si>
  <si>
    <t>B8123</t>
  </si>
  <si>
    <t>B8124</t>
  </si>
  <si>
    <t>B812</t>
  </si>
  <si>
    <t>B8131</t>
  </si>
  <si>
    <t>B8132</t>
  </si>
  <si>
    <t>B813</t>
  </si>
  <si>
    <t>B814</t>
  </si>
  <si>
    <t>B815</t>
  </si>
  <si>
    <t>B816</t>
  </si>
  <si>
    <t>B817</t>
  </si>
  <si>
    <t>B818</t>
  </si>
  <si>
    <t>B81</t>
  </si>
  <si>
    <t>B821</t>
  </si>
  <si>
    <t>B822</t>
  </si>
  <si>
    <t>B823</t>
  </si>
  <si>
    <t>B824</t>
  </si>
  <si>
    <t>B82</t>
  </si>
  <si>
    <t>B83</t>
  </si>
  <si>
    <t>B1-B8</t>
  </si>
  <si>
    <t>BEVÉTELEK</t>
  </si>
  <si>
    <t>KIADÁSOK</t>
  </si>
  <si>
    <t>MŰKÖDÉST SZOLGÁLÓ BEVÉTELEK</t>
  </si>
  <si>
    <t>MŰKÖDÉSI KIADÁSOK</t>
  </si>
  <si>
    <t>Eredeti</t>
  </si>
  <si>
    <t>I. Módosítás</t>
  </si>
  <si>
    <t>Előző évi pénzmaradvány igénybevétele</t>
  </si>
  <si>
    <t>Munkaadókat terhelő járulékok</t>
  </si>
  <si>
    <t>Egyéb működési kiadások</t>
  </si>
  <si>
    <t>MŰKÖDÉSI BEVÉTELEK ÖSSZESEN</t>
  </si>
  <si>
    <t>FELHALMOZÁST SZOLGÁLÓ BEVÉTELEK</t>
  </si>
  <si>
    <t>FELHALMOZÁSI KIADÁSOK</t>
  </si>
  <si>
    <t>Felhalmozási célú átvett pénzeszkközök</t>
  </si>
  <si>
    <t>Beruházási kiadások előzetes ÁFÁ-ja</t>
  </si>
  <si>
    <t>Felújítási kiadások</t>
  </si>
  <si>
    <t>Felújítási kiadások előzetes ÁFÁ-ja</t>
  </si>
  <si>
    <t>Egyéb felhalmozási kiadások</t>
  </si>
  <si>
    <t>FELHALMOZÁSI BEVÉTELEK ÖSSZESEN</t>
  </si>
  <si>
    <t>FELHALMOZÁSI KIADÁSOK ÖSSZESEN</t>
  </si>
  <si>
    <t>BEVÉTELEK MINDÖSSZESEN</t>
  </si>
  <si>
    <t>KIADÁSOK MINDÖSSZESEN</t>
  </si>
  <si>
    <t>Egyéb közhatalmi bevételek</t>
  </si>
  <si>
    <t>B74</t>
  </si>
  <si>
    <t>B75</t>
  </si>
  <si>
    <t>Egyéb felhalmozási célú átvett pénzeszközök államháztartáson kívülről</t>
  </si>
  <si>
    <t>B411</t>
  </si>
  <si>
    <t>Biztosító által fizetett kártérítés</t>
  </si>
  <si>
    <t>B64</t>
  </si>
  <si>
    <t>B65</t>
  </si>
  <si>
    <t>Lekötött betét felbontás, értékpapír visszaváltás</t>
  </si>
  <si>
    <t>Államháztartáson belüli megelőlegezés</t>
  </si>
  <si>
    <t>Teljesítés</t>
  </si>
  <si>
    <t>Teljesítés %-a</t>
  </si>
  <si>
    <t>Teljesítés %</t>
  </si>
  <si>
    <t>Általános forgalmi adó visszatérítése</t>
  </si>
  <si>
    <t>Megnevezés</t>
  </si>
  <si>
    <t>Szennyvíz gyűjtése, tisztítása, elhelyezése</t>
  </si>
  <si>
    <t>Viziközmű vagyonon végzett beruházás</t>
  </si>
  <si>
    <t>Közvilágítás</t>
  </si>
  <si>
    <t>Viziközmű vagyonon végzett felújítás</t>
  </si>
  <si>
    <t>Rovat-szám</t>
  </si>
  <si>
    <t xml:space="preserve">Egyéb nem intézményi ellátások </t>
  </si>
  <si>
    <t xml:space="preserve">Ellátottak pénzbeli juttatásai </t>
  </si>
  <si>
    <t>TÖOSZ tagdíj</t>
  </si>
  <si>
    <t xml:space="preserve">Egyéb működési célú támogatások államháztartáson kívülre </t>
  </si>
  <si>
    <t>Központi írányitó szervi támogatások folyósítása</t>
  </si>
  <si>
    <t>Aranypatak Horgászegyesület</t>
  </si>
  <si>
    <t>2.MELLÉKLET</t>
  </si>
  <si>
    <t>3.MELLÉKLET</t>
  </si>
  <si>
    <t>1. MELLÉKLET</t>
  </si>
  <si>
    <t>6 MELLÉKLET</t>
  </si>
  <si>
    <t>eredeti ei.</t>
  </si>
  <si>
    <t>Ingatlanok felújítása</t>
  </si>
  <si>
    <t>Informatikai eszközök felújítása</t>
  </si>
  <si>
    <t>Víztermelés-kezelés,ellátás</t>
  </si>
  <si>
    <t>Víz termelés-kezelés-ellátás</t>
  </si>
  <si>
    <t>Szennyvíz gyűjtése,tisztítása,elhelyezése</t>
  </si>
  <si>
    <t>Lövőnek átadott pénzeszköz</t>
  </si>
  <si>
    <t>Iskolaegészségügyi ellátásra Háziorvosnak</t>
  </si>
  <si>
    <t>Sopron és Térsége Önkormányzati Társulás</t>
  </si>
  <si>
    <t>Sopron Térségi Hulladékgazdálkodási Társulás</t>
  </si>
  <si>
    <t xml:space="preserve">Év közössége díj </t>
  </si>
  <si>
    <t>Pénzeszközátadás működésre  Óvodának</t>
  </si>
  <si>
    <t>Pénzeszközátadás működésre  Köh-nak</t>
  </si>
  <si>
    <t>Települési önkormányzatok gyermekétkeztetési feladatainak támogatása</t>
  </si>
  <si>
    <t>Települési önkormányzatok egyes szociális és gyermekjóléti feladatainak támogatása</t>
  </si>
  <si>
    <t>B1131</t>
  </si>
  <si>
    <t>B1132</t>
  </si>
  <si>
    <t>LAKOSSÁGNAK JUTTATOTT TÁMOGATÁSOK,</t>
  </si>
  <si>
    <t>Kapuvári vizitársulat támogatása</t>
  </si>
  <si>
    <t>4.SZÁMÚ MELLÉKLET</t>
  </si>
  <si>
    <t>7.MELLÉKLET</t>
  </si>
  <si>
    <t>Költségvetési engedélyezett létszámkeret (álláshely) (fő) ÖNKORMÁNYZAT</t>
  </si>
  <si>
    <t>MINDÖSSZESEN</t>
  </si>
  <si>
    <t>főjegyző, jegyző, aljegyző, címzetes főjegyző, körjegyző</t>
  </si>
  <si>
    <t>I.  besorolási osztály összesen</t>
  </si>
  <si>
    <t>II.  besorolási osztály összesen</t>
  </si>
  <si>
    <t>III.  besorolási osztály összesen</t>
  </si>
  <si>
    <t>KÖZTISZTVISELŐK, KORMÁNYTISZTVISELŐK ÖSSZESEN</t>
  </si>
  <si>
    <t>igazgató (főigazgató), igazgatóhelyettes (főigazgató-helyettes)</t>
  </si>
  <si>
    <t>főosztályvezető, főosztályvezető-helyettes, osztályvezető, ügykezelő osztályvezető, további vezető</t>
  </si>
  <si>
    <t>főtanácsos, főmunkatárs, tanácsos, munkatárs</t>
  </si>
  <si>
    <t>"A", "B" fizetési  osztály összesen</t>
  </si>
  <si>
    <t>"C", "D" fizetési osztály  összesen</t>
  </si>
  <si>
    <t>"E"-"J"  fizetési  osztály  összesen</t>
  </si>
  <si>
    <t>kutató, felsőoktatásban oktató</t>
  </si>
  <si>
    <t xml:space="preserve">KÖZALKALMAZOTTAK ÖSSZESEN </t>
  </si>
  <si>
    <t>fizikai alkalmazott,
a költségvetési szerveknél foglalkoztatott egyéb munkavállaló  (fizikai alkalmazott)</t>
  </si>
  <si>
    <t>ösztöndíjas foglalkoztatott</t>
  </si>
  <si>
    <t>közfoglalkoztatott</t>
  </si>
  <si>
    <t xml:space="preserve">EGYÉB BÉRRENDSZER ÖSSZESEN </t>
  </si>
  <si>
    <t>polgármester, főpolgármester</t>
  </si>
  <si>
    <t>helyi önkormányzati képviselő-testület tagja, megyei közgyűlés tagja</t>
  </si>
  <si>
    <t>alpolgármester, főpolgármester-helyettes, megyei közgyűlés elnöke</t>
  </si>
  <si>
    <t xml:space="preserve">VÁLASZTOTT TISZTSÉGVISELŐK ÖSSZESEN </t>
  </si>
  <si>
    <t xml:space="preserve">KÖLTSÉGVETÉSI ENGEDÉLYEZETT LÉTSZÁMKERETBE TARTOZÓ FOGLALKOZTATOTTAK LÉTSZÁMA MINDÖSSZESEN </t>
  </si>
  <si>
    <t xml:space="preserve">prémiumévek programról és a különleges foglalkoztatási állományról szóló 2004. évi CXXII. törvény alapján foglalkoztatott prémiumévesek </t>
  </si>
  <si>
    <t>prémiumévek programról és a különleges foglalkoztatási állományról szóló 2004. évi CXXII. törvény alapján foglalkoztatott különleges foglalkoztatási állományba helyezettek létszáma</t>
  </si>
  <si>
    <t>ösztöndíjas foglalkoztatottak (Pftv, illetve Magyar Közigazgatási Ösztöndíjról szóló 228/2011. (X. 28.) Korm. rendelet)</t>
  </si>
  <si>
    <t>munkaerőpiactól tartósan távol lévő személyek</t>
  </si>
  <si>
    <t>KÖLTSÉGVETÉSI ENGEDÉLYEZETT LÉTSZÁMKERETBE NEM TARTOZÓ FOGLALKOZTATOTTAK LÉTSZÁMA AZ IDŐSZAK VÉGÉN ÖSSZESEN (=80+…+86)</t>
  </si>
  <si>
    <t>8.MELLÉKLET</t>
  </si>
  <si>
    <t>KATASZTERI NAPLÓ</t>
  </si>
  <si>
    <t>Forgalomképesség</t>
  </si>
  <si>
    <t>42// /</t>
  </si>
  <si>
    <t>Közút</t>
  </si>
  <si>
    <t>44// /</t>
  </si>
  <si>
    <t>110/  1/ /</t>
  </si>
  <si>
    <t>Új u.</t>
  </si>
  <si>
    <t>110/6/ /</t>
  </si>
  <si>
    <t>Soproni u.</t>
  </si>
  <si>
    <t>119/   / /</t>
  </si>
  <si>
    <t>Petőfi u.</t>
  </si>
  <si>
    <t>126/1/ /</t>
  </si>
  <si>
    <t>Új utca</t>
  </si>
  <si>
    <t>126/  2/ /</t>
  </si>
  <si>
    <t>Játszótér u.</t>
  </si>
  <si>
    <t>157/   / /</t>
  </si>
  <si>
    <t>Rákóczi u.</t>
  </si>
  <si>
    <t>179/3/ /</t>
  </si>
  <si>
    <t>Gyalogút</t>
  </si>
  <si>
    <t>192// /</t>
  </si>
  <si>
    <t>Kossuth u.</t>
  </si>
  <si>
    <t>201// /</t>
  </si>
  <si>
    <t>227// /</t>
  </si>
  <si>
    <t>Dózsa körút</t>
  </si>
  <si>
    <t>233/1/ /</t>
  </si>
  <si>
    <t>Eperfa sor</t>
  </si>
  <si>
    <t>259/  1/ /</t>
  </si>
  <si>
    <t>Dózsa krt.</t>
  </si>
  <si>
    <t>260/  1/ /</t>
  </si>
  <si>
    <t>Közút (helyi önkormányzati közút)</t>
  </si>
  <si>
    <t>263// /</t>
  </si>
  <si>
    <t>Gyár u.</t>
  </si>
  <si>
    <t>271// /</t>
  </si>
  <si>
    <t>272// /</t>
  </si>
  <si>
    <t>Játszótér</t>
  </si>
  <si>
    <t>274// /</t>
  </si>
  <si>
    <t>276/1/ /</t>
  </si>
  <si>
    <t>Keresztúri u.</t>
  </si>
  <si>
    <t>279/2/ /</t>
  </si>
  <si>
    <t>280// /</t>
  </si>
  <si>
    <t>Helyi közút</t>
  </si>
  <si>
    <t>304/  6/ /</t>
  </si>
  <si>
    <t>Major u.</t>
  </si>
  <si>
    <t>304/7/ /</t>
  </si>
  <si>
    <t>313/   / /</t>
  </si>
  <si>
    <t>Bokor Nándor u.</t>
  </si>
  <si>
    <t>344// /</t>
  </si>
  <si>
    <t>Tér</t>
  </si>
  <si>
    <t>312/7/ /</t>
  </si>
  <si>
    <t>Járda, parkoló</t>
  </si>
  <si>
    <t>380/   / /</t>
  </si>
  <si>
    <t>Vizimalom u. II.</t>
  </si>
  <si>
    <t>402// /</t>
  </si>
  <si>
    <t>Névnélküli út</t>
  </si>
  <si>
    <t>415// /</t>
  </si>
  <si>
    <t>435/1/ /</t>
  </si>
  <si>
    <t>Parkoló</t>
  </si>
  <si>
    <t>436// /</t>
  </si>
  <si>
    <t>Helyi közút (járda)</t>
  </si>
  <si>
    <t>440// /</t>
  </si>
  <si>
    <t>449// /</t>
  </si>
  <si>
    <t>Széchenyi tér</t>
  </si>
  <si>
    <t>451// /</t>
  </si>
  <si>
    <t>452/2/ /</t>
  </si>
  <si>
    <t>Temető, ravatalozó</t>
  </si>
  <si>
    <t>453// /</t>
  </si>
  <si>
    <t>482// /</t>
  </si>
  <si>
    <t>Beépítetlen terület (park)</t>
  </si>
  <si>
    <t>488// /</t>
  </si>
  <si>
    <t>503/  2/ /</t>
  </si>
  <si>
    <t>Járda</t>
  </si>
  <si>
    <t>528// /</t>
  </si>
  <si>
    <t>Szent Imre u.</t>
  </si>
  <si>
    <t>533// /</t>
  </si>
  <si>
    <t>537// /</t>
  </si>
  <si>
    <t>541/   / /</t>
  </si>
  <si>
    <t>545/  1/ /</t>
  </si>
  <si>
    <t>546/   / /</t>
  </si>
  <si>
    <t>Csatorna</t>
  </si>
  <si>
    <t>602/  1/ /</t>
  </si>
  <si>
    <t>603/   / /</t>
  </si>
  <si>
    <t>Árok</t>
  </si>
  <si>
    <t>606/   / /</t>
  </si>
  <si>
    <t>Közterület</t>
  </si>
  <si>
    <t>654/   / /</t>
  </si>
  <si>
    <t>656// /</t>
  </si>
  <si>
    <t>657// /</t>
  </si>
  <si>
    <t>Hidegségi u.</t>
  </si>
  <si>
    <t>937/   / /</t>
  </si>
  <si>
    <t>02/ 27/ /</t>
  </si>
  <si>
    <t>011/   / /</t>
  </si>
  <si>
    <t>Szántó</t>
  </si>
  <si>
    <t>023/   / /</t>
  </si>
  <si>
    <t>041/ 16/ /</t>
  </si>
  <si>
    <t>060/  1/ /</t>
  </si>
  <si>
    <t>0187/   / /</t>
  </si>
  <si>
    <t>0191/  2/ /</t>
  </si>
  <si>
    <t>Arany-patak</t>
  </si>
  <si>
    <t>0194/1/ /</t>
  </si>
  <si>
    <t>Kerékpárút</t>
  </si>
  <si>
    <t>0194/2/ /</t>
  </si>
  <si>
    <t>0249/  5/ /</t>
  </si>
  <si>
    <t>0272/ 13/ /</t>
  </si>
  <si>
    <t>Szemétlerakó telep</t>
  </si>
  <si>
    <t>0275/1/ /</t>
  </si>
  <si>
    <t>303/   / /</t>
  </si>
  <si>
    <t>Vizimalom u. I.</t>
  </si>
  <si>
    <t>0247/7/ /</t>
  </si>
  <si>
    <t>291/   / /</t>
  </si>
  <si>
    <t>560/   / /</t>
  </si>
  <si>
    <t>806// /</t>
  </si>
  <si>
    <t>05/  2/ /</t>
  </si>
  <si>
    <t>Saját használatú út</t>
  </si>
  <si>
    <t>07/  7/ /</t>
  </si>
  <si>
    <t>Út</t>
  </si>
  <si>
    <t>013/   / /</t>
  </si>
  <si>
    <t>038/   / /</t>
  </si>
  <si>
    <t>040/   / /</t>
  </si>
  <si>
    <t>045/  1/ /</t>
  </si>
  <si>
    <t>048/  8/ /</t>
  </si>
  <si>
    <t>060/  2/ /</t>
  </si>
  <si>
    <t>079/  4/ /</t>
  </si>
  <si>
    <t>081/   / /</t>
  </si>
  <si>
    <t>087/  2/ /</t>
  </si>
  <si>
    <t>087/  4/ /</t>
  </si>
  <si>
    <t>090/   / /</t>
  </si>
  <si>
    <t>091/   / /</t>
  </si>
  <si>
    <t>092/   / /</t>
  </si>
  <si>
    <t>099/   / /</t>
  </si>
  <si>
    <t>0106/  1/ /</t>
  </si>
  <si>
    <t>0106/  2/ /</t>
  </si>
  <si>
    <t>0118/  1/ /</t>
  </si>
  <si>
    <t>0132/   / /</t>
  </si>
  <si>
    <t>0137/  3/ /</t>
  </si>
  <si>
    <t>0139// /</t>
  </si>
  <si>
    <t>0142/  1/ /</t>
  </si>
  <si>
    <t>0142/  3/ /</t>
  </si>
  <si>
    <t>0142/  4/ /</t>
  </si>
  <si>
    <t>0161/   / /</t>
  </si>
  <si>
    <t>0163/  1/ /</t>
  </si>
  <si>
    <t>0165/   / /</t>
  </si>
  <si>
    <t>0168/ 13/ /</t>
  </si>
  <si>
    <t>0183/   / /</t>
  </si>
  <si>
    <t>0191/  1/ /</t>
  </si>
  <si>
    <t>0200/   / /</t>
  </si>
  <si>
    <t>0204/   / /</t>
  </si>
  <si>
    <t>0214/   / /</t>
  </si>
  <si>
    <t>0220/  8/ /</t>
  </si>
  <si>
    <t>0221/  2/ /</t>
  </si>
  <si>
    <t>Sajáth.út</t>
  </si>
  <si>
    <t>0224/ 4/ /</t>
  </si>
  <si>
    <t>0235/  3/ /</t>
  </si>
  <si>
    <t>0240/   / /</t>
  </si>
  <si>
    <t>0242/   / /</t>
  </si>
  <si>
    <t>0245/76/ /</t>
  </si>
  <si>
    <t>0246/4/ /</t>
  </si>
  <si>
    <t>0249/  4/ /</t>
  </si>
  <si>
    <t>0261/3/ /</t>
  </si>
  <si>
    <t>0262/   / /</t>
  </si>
  <si>
    <t>0266/  2/ /</t>
  </si>
  <si>
    <t>0267/   / /</t>
  </si>
  <si>
    <t>0268/  8/ /</t>
  </si>
  <si>
    <t>0271/   / /</t>
  </si>
  <si>
    <t>0276/43/ /</t>
  </si>
  <si>
    <t>0281/  1/ /</t>
  </si>
  <si>
    <t>0283/  8/ /</t>
  </si>
  <si>
    <t>0284/  1/ /</t>
  </si>
  <si>
    <t>0285/   / /</t>
  </si>
  <si>
    <t>0287/  4/ /</t>
  </si>
  <si>
    <t>0287/  6/ /</t>
  </si>
  <si>
    <t>0287/ 13/ /</t>
  </si>
  <si>
    <t>0294/   / /</t>
  </si>
  <si>
    <t>0312/   / /</t>
  </si>
  <si>
    <t>0317/   / /</t>
  </si>
  <si>
    <t>0323/   / /</t>
  </si>
  <si>
    <t>0334/   / /</t>
  </si>
  <si>
    <t>304/19/ /</t>
  </si>
  <si>
    <t>336/   / /</t>
  </si>
  <si>
    <t>634/  1/ /</t>
  </si>
  <si>
    <t>Buszváró</t>
  </si>
  <si>
    <t>/// /</t>
  </si>
  <si>
    <t>Szennyvízcsatorna (nem átadott)</t>
  </si>
  <si>
    <t>310/3/ /</t>
  </si>
  <si>
    <t>Selyemfonoda u.</t>
  </si>
  <si>
    <t>310/  2/ /</t>
  </si>
  <si>
    <t>310/  4/ /</t>
  </si>
  <si>
    <t>/   / /</t>
  </si>
  <si>
    <t>Járda és buszvárók</t>
  </si>
  <si>
    <t>0284/  3/ /</t>
  </si>
  <si>
    <t>0281/5/ /</t>
  </si>
  <si>
    <t>0235/4/ /</t>
  </si>
  <si>
    <t>0245/62/ /</t>
  </si>
  <si>
    <t>0246/  3/ /</t>
  </si>
  <si>
    <t>259/ 33/ /</t>
  </si>
  <si>
    <t>Akácos út</t>
  </si>
  <si>
    <t>259/ 50/ /</t>
  </si>
  <si>
    <t>Kövesmezei út I.</t>
  </si>
  <si>
    <t>259/ 92/ /</t>
  </si>
  <si>
    <t>Cukorgyári út II.</t>
  </si>
  <si>
    <t>259/ 58/ /</t>
  </si>
  <si>
    <t>Fűzfa köz</t>
  </si>
  <si>
    <t>259/ 65/ /</t>
  </si>
  <si>
    <t>Nyárfa köz</t>
  </si>
  <si>
    <t>259/ 86/ /</t>
  </si>
  <si>
    <t>Cukorgyári út I.</t>
  </si>
  <si>
    <t>259/ 90/ /</t>
  </si>
  <si>
    <t>Kövesmezei út II.</t>
  </si>
  <si>
    <t>707/   / /</t>
  </si>
  <si>
    <t>433/  4/ /</t>
  </si>
  <si>
    <t>433/  3/ /</t>
  </si>
  <si>
    <t>531/  2/ /</t>
  </si>
  <si>
    <t>Beépítetlen terület</t>
  </si>
  <si>
    <t>406/  1/ /</t>
  </si>
  <si>
    <t>406/  3/ /</t>
  </si>
  <si>
    <t>310/  8/ /</t>
  </si>
  <si>
    <t>259/115/ /</t>
  </si>
  <si>
    <t>Közpark</t>
  </si>
  <si>
    <t>259/128/ /</t>
  </si>
  <si>
    <t>Határsáv u.</t>
  </si>
  <si>
    <t>259/149/ /</t>
  </si>
  <si>
    <t>Nagy Gyula u.</t>
  </si>
  <si>
    <t>259/158/ /</t>
  </si>
  <si>
    <t>Fennesz Rezső u.</t>
  </si>
  <si>
    <t>259/162/ /</t>
  </si>
  <si>
    <t>260/  3/ /</t>
  </si>
  <si>
    <t>Kövesmezei u.</t>
  </si>
  <si>
    <t>304/20//</t>
  </si>
  <si>
    <t>664/25//</t>
  </si>
  <si>
    <t>Ferenc körút</t>
  </si>
  <si>
    <t>664/33//</t>
  </si>
  <si>
    <t>Lajos körút</t>
  </si>
  <si>
    <t>664/34//</t>
  </si>
  <si>
    <t>664/38//</t>
  </si>
  <si>
    <t>664/42//</t>
  </si>
  <si>
    <t>Pacsirta u.</t>
  </si>
  <si>
    <t>664/44//</t>
  </si>
  <si>
    <t>664/48//</t>
  </si>
  <si>
    <t>Magánút</t>
  </si>
  <si>
    <t>664/51//</t>
  </si>
  <si>
    <t>664/53//</t>
  </si>
  <si>
    <t>664/64//</t>
  </si>
  <si>
    <t>664/65//</t>
  </si>
  <si>
    <t>Hajnóczy u.</t>
  </si>
  <si>
    <t>664/66//</t>
  </si>
  <si>
    <t>664/80//</t>
  </si>
  <si>
    <t>Ilona u.</t>
  </si>
  <si>
    <t>664/91//</t>
  </si>
  <si>
    <t>Pál körút</t>
  </si>
  <si>
    <t>664/103//</t>
  </si>
  <si>
    <t>664/114//</t>
  </si>
  <si>
    <t>664/119//</t>
  </si>
  <si>
    <t>664/125//</t>
  </si>
  <si>
    <t>István körút</t>
  </si>
  <si>
    <t>664/126//</t>
  </si>
  <si>
    <t>664/131//</t>
  </si>
  <si>
    <t>664/142//</t>
  </si>
  <si>
    <t>664/143//</t>
  </si>
  <si>
    <t>Júlia u.</t>
  </si>
  <si>
    <t>664/211//</t>
  </si>
  <si>
    <t>664/224//</t>
  </si>
  <si>
    <t>664/225//</t>
  </si>
  <si>
    <t>664/243//</t>
  </si>
  <si>
    <t>664/278//</t>
  </si>
  <si>
    <t>Közforgalom elől el nem zárt magánút</t>
  </si>
  <si>
    <t>664/296//</t>
  </si>
  <si>
    <t>0253/1//</t>
  </si>
  <si>
    <t>0253/2//</t>
  </si>
  <si>
    <t>664/371//</t>
  </si>
  <si>
    <t>664/375//</t>
  </si>
  <si>
    <t>45/3//</t>
  </si>
  <si>
    <t>45/5//</t>
  </si>
  <si>
    <t>309/1//</t>
  </si>
  <si>
    <t>019/3//</t>
  </si>
  <si>
    <t>0245/78//</t>
  </si>
  <si>
    <t>545/3//</t>
  </si>
  <si>
    <t>545/4//</t>
  </si>
  <si>
    <t>545/6//</t>
  </si>
  <si>
    <t>000000///</t>
  </si>
  <si>
    <t>Gyalogátkelőhely és buszöböl</t>
  </si>
  <si>
    <t>345// /</t>
  </si>
  <si>
    <t>Egészségház, garázs, udvar</t>
  </si>
  <si>
    <t>435/  3/ /</t>
  </si>
  <si>
    <t>Lakóház udvar,gazdasági épület</t>
  </si>
  <si>
    <t>530// /</t>
  </si>
  <si>
    <t>531/  3/ /</t>
  </si>
  <si>
    <t>Általános iskola,és udvar</t>
  </si>
  <si>
    <t>434/5//</t>
  </si>
  <si>
    <t>Gyógyszertár, udvar</t>
  </si>
  <si>
    <t>678/1/ /</t>
  </si>
  <si>
    <t>602/  4/ /</t>
  </si>
  <si>
    <t>Vízmű</t>
  </si>
  <si>
    <t>531/1/ /</t>
  </si>
  <si>
    <t>259/114/ /</t>
  </si>
  <si>
    <t>Hulladékudvar</t>
  </si>
  <si>
    <t>Játszótér utcai szennyvízátemelő kiváltása</t>
  </si>
  <si>
    <t>266// /</t>
  </si>
  <si>
    <t>267/1/ /</t>
  </si>
  <si>
    <t>437/  2/ /</t>
  </si>
  <si>
    <t>278/   / /</t>
  </si>
  <si>
    <t>279/  1/ /</t>
  </si>
  <si>
    <t>282/   / /</t>
  </si>
  <si>
    <t>283/   / /</t>
  </si>
  <si>
    <t>284/   / /</t>
  </si>
  <si>
    <t>433/  2/ /</t>
  </si>
  <si>
    <t>Beépítetlen terület.</t>
  </si>
  <si>
    <t>439/2/ /</t>
  </si>
  <si>
    <t>Beépítetlen terület (440 hrsz. út mellett)</t>
  </si>
  <si>
    <t>489/  1/ /</t>
  </si>
  <si>
    <t>529/  5/ /</t>
  </si>
  <si>
    <t>529/  9/ /</t>
  </si>
  <si>
    <t>547/   / /</t>
  </si>
  <si>
    <t>607/   / /</t>
  </si>
  <si>
    <t>662/   / /</t>
  </si>
  <si>
    <t>Anyaggödör</t>
  </si>
  <si>
    <t>671/  2/ /</t>
  </si>
  <si>
    <t>Beépítetlen ter.</t>
  </si>
  <si>
    <t>674// /</t>
  </si>
  <si>
    <t>Szoborpark</t>
  </si>
  <si>
    <t>706/5/A/1</t>
  </si>
  <si>
    <t>Társasházi üzlethelyiség (Virágbolt)</t>
  </si>
  <si>
    <t>02/2/ /</t>
  </si>
  <si>
    <t>Legelő</t>
  </si>
  <si>
    <t>041/  8/ /</t>
  </si>
  <si>
    <t>0222// /</t>
  </si>
  <si>
    <t>Községi mintatér</t>
  </si>
  <si>
    <t>0119/4/ /</t>
  </si>
  <si>
    <t>67/   / /</t>
  </si>
  <si>
    <t>0260/34/ /</t>
  </si>
  <si>
    <t>259/ 30/ /</t>
  </si>
  <si>
    <t>259/ 31/ /</t>
  </si>
  <si>
    <t>439/  3/ /</t>
  </si>
  <si>
    <t>259/ 40/ /</t>
  </si>
  <si>
    <t>531/4/ /</t>
  </si>
  <si>
    <t>Próbaterem</t>
  </si>
  <si>
    <t>0254/7/ /</t>
  </si>
  <si>
    <t>Fásított terület</t>
  </si>
  <si>
    <t>0256/5/ /</t>
  </si>
  <si>
    <t>Horgásztó</t>
  </si>
  <si>
    <t>406/  2/ /</t>
  </si>
  <si>
    <t>219/1/A/</t>
  </si>
  <si>
    <t>Eredeti e.i.</t>
  </si>
  <si>
    <t>I.módosítás</t>
  </si>
  <si>
    <t>Önkormányzati vagyonnal való gazdálkodással kapcsolatos feladatok</t>
  </si>
  <si>
    <t>Dömper - Telek visszavásárlás részlet</t>
  </si>
  <si>
    <t>-</t>
  </si>
  <si>
    <t>I. módosítás</t>
  </si>
  <si>
    <t>Újszülött támogatás</t>
  </si>
  <si>
    <t>BURSA ösztöndíj</t>
  </si>
  <si>
    <t xml:space="preserve">  Világörökségi tagdíj</t>
  </si>
  <si>
    <t>"Czenki" Hársfa Néptáncegyesület</t>
  </si>
  <si>
    <t>Nagycenk Község Önkéntes Tűzoltó Egyesülete</t>
  </si>
  <si>
    <t>Nagycenki Sportegyesület (futball)</t>
  </si>
  <si>
    <t>Nagycenki Önkéntes Polgárőr Egyesület</t>
  </si>
  <si>
    <t>Leader tagdíj</t>
  </si>
  <si>
    <t>Friends' of Europe Nagycenk Egyesület</t>
  </si>
  <si>
    <t>Nagycenki Sportegyesület Asztalitenisz Szakosztály</t>
  </si>
  <si>
    <t>Széchenyi Kulturális Alap</t>
  </si>
  <si>
    <t>Nyugati Vármegye Vitézlő Rendje Hagyományörző Egyesület</t>
  </si>
  <si>
    <t>Nagycenki Vegyeskar Kulturális Egyesület</t>
  </si>
  <si>
    <t>Rovatok</t>
  </si>
  <si>
    <t>BERUHÁZÁSOK</t>
  </si>
  <si>
    <t>FELÚJÍTÁSOK</t>
  </si>
  <si>
    <t>BERUHÁZÁSOK ÉS FELÚJÍTÁSOK</t>
  </si>
  <si>
    <t>SZOCIÁLIS, RÁSZORULTSÁGI JELLEGŰ ELLÁTÁSOK</t>
  </si>
  <si>
    <t>AZ EGYSÉGES ROVATREND SZERINTI KIEMELET KIADÁSI ÉS BEVÉTELI JOGCÍMEK</t>
  </si>
  <si>
    <t>FOGLALKOZTATOTTAK LÉTSZÁMA (FŐ)</t>
  </si>
  <si>
    <t>MŰKÖDÉSI-ÉS FELHALMOZÁSI CÉLÚ BEVÉTELEK ÉS KIADÁSOK</t>
  </si>
  <si>
    <t>Hrsz.</t>
  </si>
  <si>
    <t>Érték (eFt)</t>
  </si>
  <si>
    <t>1.Forgalomképtelen</t>
  </si>
  <si>
    <t>0250/3/ /</t>
  </si>
  <si>
    <t>Platán köz</t>
  </si>
  <si>
    <t>671/4//</t>
  </si>
  <si>
    <t>087/30//</t>
  </si>
  <si>
    <t>087/34//</t>
  </si>
  <si>
    <t>0107/38//</t>
  </si>
  <si>
    <t>0167/8//</t>
  </si>
  <si>
    <t>Összesen:</t>
  </si>
  <si>
    <t>2.Korlátozottan forgalomképes</t>
  </si>
  <si>
    <t>433/5/ /</t>
  </si>
  <si>
    <t>Községháza, udvar</t>
  </si>
  <si>
    <t>Sportcsarnok, sportpálya, udvar</t>
  </si>
  <si>
    <t>0168/2/ /</t>
  </si>
  <si>
    <t>Vízmű terület (Hegykő)</t>
  </si>
  <si>
    <t>Alkotóház, udvar, nyitott szín</t>
  </si>
  <si>
    <t>Óvoda-bölcsőde, 2 gazdasági épület, udvar</t>
  </si>
  <si>
    <t>1001// /</t>
  </si>
  <si>
    <t>Szántó (Nagylózs)</t>
  </si>
  <si>
    <t>0170/4//</t>
  </si>
  <si>
    <t>Vízmű (Hegykő)</t>
  </si>
  <si>
    <t>021/2//</t>
  </si>
  <si>
    <t>Vízmű (Fertőszéplak)</t>
  </si>
  <si>
    <t>0376/4//</t>
  </si>
  <si>
    <t>Vízmű (Fertőszentmiklós)</t>
  </si>
  <si>
    <t>0376/5//</t>
  </si>
  <si>
    <t>0376/8//</t>
  </si>
  <si>
    <t>Út (Fertőszentmiklós)</t>
  </si>
  <si>
    <t>0383/6//</t>
  </si>
  <si>
    <t>Saját használatú út Fertőszentmiklós)</t>
  </si>
  <si>
    <t>1747/7//</t>
  </si>
  <si>
    <t>067/1//</t>
  </si>
  <si>
    <t>Szennyvíztisztító telep (Nagylózs)</t>
  </si>
  <si>
    <t>0375/5//</t>
  </si>
  <si>
    <t>Vízmű (Sopron)</t>
  </si>
  <si>
    <t>0527/8//</t>
  </si>
  <si>
    <t>3.Forgalomképes</t>
  </si>
  <si>
    <t>312/14/A/8</t>
  </si>
  <si>
    <t>Társasházi pince</t>
  </si>
  <si>
    <t>Társasházi lakások (3db lakás)</t>
  </si>
  <si>
    <t>2023. ÉVI ELŐIRÁNYZATOK</t>
  </si>
  <si>
    <t>A helyi önkormányzatok előző évi elszámolásából származó kiadások</t>
  </si>
  <si>
    <t>K5021</t>
  </si>
  <si>
    <t>A helyi önkormányzatok törvényi előíráson alapuló befizetései</t>
  </si>
  <si>
    <t>K5022</t>
  </si>
  <si>
    <t>Kerekítés</t>
  </si>
  <si>
    <t>NAGYCENK</t>
  </si>
  <si>
    <t>KATASZTERI NAPLÓ 2023.12.31.</t>
  </si>
  <si>
    <t>(ha)</t>
  </si>
  <si>
    <t>(m2)</t>
  </si>
  <si>
    <t>Járda (Iskola előtt)</t>
  </si>
  <si>
    <t>0249/2/ /</t>
  </si>
  <si>
    <t>Közút (vasútállomás felé vezető út)</t>
  </si>
  <si>
    <t>288// /</t>
  </si>
  <si>
    <t>Töltés, Vasút dombi út</t>
  </si>
  <si>
    <t>00000// /</t>
  </si>
  <si>
    <t>027/19//</t>
  </si>
  <si>
    <t>027/21//</t>
  </si>
  <si>
    <t>133/3//</t>
  </si>
  <si>
    <t>259/190//</t>
  </si>
  <si>
    <t>259/191//</t>
  </si>
  <si>
    <t>259/192//</t>
  </si>
  <si>
    <t>259/213//</t>
  </si>
  <si>
    <t>259/230//</t>
  </si>
  <si>
    <t>259/239//</t>
  </si>
  <si>
    <t>Tűzoltószertár, gépkocsitároló</t>
  </si>
  <si>
    <t>259/182//</t>
  </si>
  <si>
    <t>259/184//</t>
  </si>
  <si>
    <t>259/185//</t>
  </si>
  <si>
    <t>259/186//</t>
  </si>
  <si>
    <t>259/187//</t>
  </si>
  <si>
    <t>259/188//</t>
  </si>
  <si>
    <t>259/189//</t>
  </si>
  <si>
    <t>259/193//</t>
  </si>
  <si>
    <t>259/194//</t>
  </si>
  <si>
    <t>259/195//</t>
  </si>
  <si>
    <t>259/196//</t>
  </si>
  <si>
    <t>259/197//</t>
  </si>
  <si>
    <t>259/198//</t>
  </si>
  <si>
    <t>259/199//</t>
  </si>
  <si>
    <t>259/200//</t>
  </si>
  <si>
    <t>259/205//</t>
  </si>
  <si>
    <t>259/206//</t>
  </si>
  <si>
    <t>259/207//</t>
  </si>
  <si>
    <t>259/208//</t>
  </si>
  <si>
    <t>259/209//</t>
  </si>
  <si>
    <t>259/210//</t>
  </si>
  <si>
    <t>259/211//</t>
  </si>
  <si>
    <t>259/212//</t>
  </si>
  <si>
    <t>259/214//</t>
  </si>
  <si>
    <t>259/215//</t>
  </si>
  <si>
    <t>259/216//</t>
  </si>
  <si>
    <t>259/217//</t>
  </si>
  <si>
    <t>259/218//</t>
  </si>
  <si>
    <t>259/219//</t>
  </si>
  <si>
    <t>259/220//</t>
  </si>
  <si>
    <t>259/221//</t>
  </si>
  <si>
    <t>259/222//</t>
  </si>
  <si>
    <t>259/223//</t>
  </si>
  <si>
    <t>259/224//</t>
  </si>
  <si>
    <t>259/225//</t>
  </si>
  <si>
    <t>259/226//</t>
  </si>
  <si>
    <t>259/227//</t>
  </si>
  <si>
    <t>259/228//</t>
  </si>
  <si>
    <t>259/229//</t>
  </si>
  <si>
    <t>259/231//</t>
  </si>
  <si>
    <t>259/232//</t>
  </si>
  <si>
    <t>259/233//</t>
  </si>
  <si>
    <t>259/234//</t>
  </si>
  <si>
    <t>259/235//</t>
  </si>
  <si>
    <t>259/236//</t>
  </si>
  <si>
    <t>259/237//</t>
  </si>
  <si>
    <t>259/238//</t>
  </si>
  <si>
    <t>259/183//</t>
  </si>
  <si>
    <t>Régi szennyvíztisztító telep megvásárlása</t>
  </si>
  <si>
    <t>Sportlétesítmények, edzőtáborok működtetése és fejlesztése</t>
  </si>
  <si>
    <t>Útépítés - Járda építés</t>
  </si>
  <si>
    <t>Iskola épület vízszigetelése</t>
  </si>
  <si>
    <t>Útépítés, járdaépítés</t>
  </si>
  <si>
    <t>Vám utca járda felújítása pályázat</t>
  </si>
  <si>
    <t>Önkormányzati segély "rendkívüli segély"</t>
  </si>
  <si>
    <t>Önkormányzati segély "temetési segély"</t>
  </si>
  <si>
    <t>egyéb, az önkormányzat rendeletében megállapított juttatás természetbeni</t>
  </si>
  <si>
    <t>Nagycenk Beszélő Kőemlékei Alapítvány</t>
  </si>
  <si>
    <t>Nagycenk Kulturális és Szellemi Örökségének Ápolásáért alapítvány</t>
  </si>
  <si>
    <t>Falugazdálkodás</t>
  </si>
  <si>
    <t>Traktorba akkumulátor vásárlása</t>
  </si>
  <si>
    <t>Hidegségi úton kastél ymelletti részen szennyvízelvezetési tervek</t>
  </si>
  <si>
    <t>Közterületre padok készítése, szerelése, festése, telepítése - 8db</t>
  </si>
  <si>
    <t>Telekkialakítások földmérési díjai</t>
  </si>
  <si>
    <t>Könyvtár- Kulturális kiadások</t>
  </si>
  <si>
    <t>Notebook beszerzése</t>
  </si>
  <si>
    <t>Telekkialakítások villanycsatlakozási díjak</t>
  </si>
  <si>
    <t>Épületfeltűntetési vázrajz RAVATALOZÓ</t>
  </si>
  <si>
    <t>Önkormányzati jogalkotás feladatai</t>
  </si>
  <si>
    <t>Épületfeltűntetési vázrajz 0119/4</t>
  </si>
  <si>
    <t>Közlekedési táblák beszerzése</t>
  </si>
  <si>
    <t>Virágládák beszerzése (Villány - 6db)</t>
  </si>
  <si>
    <t>Kávéfőző hivatalba</t>
  </si>
  <si>
    <t>Office Pro 2021 hivatali gépekbe -2db</t>
  </si>
  <si>
    <t>Zöldterület kezelés</t>
  </si>
  <si>
    <t>Gömbakác 6/8 sz.gy. 20db</t>
  </si>
  <si>
    <t xml:space="preserve">Műfüves pálya kialakítása </t>
  </si>
  <si>
    <r>
      <t xml:space="preserve">Telekkialakítások vízjogi tervei </t>
    </r>
    <r>
      <rPr>
        <sz val="12"/>
        <color rgb="FFFF0000"/>
        <rFont val="Calibri"/>
        <family val="2"/>
        <charset val="238"/>
        <scheme val="minor"/>
      </rPr>
      <t>(411.480 Ft 2024-ben került kifizetésre</t>
    </r>
    <r>
      <rPr>
        <sz val="12"/>
        <color theme="1"/>
        <rFont val="Calibri"/>
        <family val="2"/>
        <charset val="238"/>
        <scheme val="minor"/>
      </rPr>
      <t>)</t>
    </r>
  </si>
  <si>
    <t>Harka-Kópháza-Nagycenk - Külterületi utak pályázat (2.282.614  Ft előlegként)</t>
  </si>
  <si>
    <r>
      <t xml:space="preserve">Műfüves pálya kialakítása TAO pályázat keretében </t>
    </r>
    <r>
      <rPr>
        <sz val="12"/>
        <color rgb="FFFF0000"/>
        <rFont val="Calibri"/>
        <family val="2"/>
        <charset val="238"/>
        <scheme val="minor"/>
      </rPr>
      <t>K512 rovatra került!</t>
    </r>
  </si>
  <si>
    <t>Vám utca járda felújítása önerős pótmunkák</t>
  </si>
  <si>
    <t>Vám utca 1. szám előtti gyalogburkolat felújítási munkái, térkőburkolat építés</t>
  </si>
  <si>
    <t xml:space="preserve">Térkő burkolat építés Nagycenk Soproni utca kápolnától az 5. számú házig </t>
  </si>
  <si>
    <t>Térkő burkolat építés Soporni utca 10-28 házszámok között</t>
  </si>
  <si>
    <t>Vám utcai átemelő rekonstrukcó kapacitásbővítés tervek</t>
  </si>
  <si>
    <t>Iskola melletti járdaburkolat felújítása</t>
  </si>
  <si>
    <t>MŰSZAKI ELLENŐRZÉS Vám utca 1. szám előtti gyalogburkolat felújítási munkái, térkőburkolat építés</t>
  </si>
  <si>
    <t xml:space="preserve">MŰSZAKI ELLENŐRZÉS Térkő burkolat építés Nagycenk Soproni utca kápolnától az 5. számú házig </t>
  </si>
  <si>
    <t>MŰSZAKI ELLENŐRZÉS Térkő burkolat építés Soporni utca 10-28 házszámok között</t>
  </si>
  <si>
    <t>MŰSZAKI ELLENŐRZÉS Vasút domb felújítása</t>
  </si>
  <si>
    <t>MŰSZAKI ELLENŐRZÉS Vám utca járda felújítása pályázat</t>
  </si>
  <si>
    <t>Vasút domb felújítása + geodéziai munkák</t>
  </si>
  <si>
    <t>TOP-PLUSZ-1.2.1-21-GM1-2022 pályázati tervek</t>
  </si>
  <si>
    <t>Magyar Vöröskereszt Győr-Moson-Sopron Megyei Szervezete</t>
  </si>
  <si>
    <t>OMSZ támogatása - Medicopter támogatás</t>
  </si>
  <si>
    <t>Nagycenkért Alapítvány - Támogatás megállapodás alapján - Kiadvány nyomtatás</t>
  </si>
  <si>
    <t>GYMS Megyei Katasztrófavédelem - Flórián napi támogatás</t>
  </si>
  <si>
    <t>Friends' of Europe Nagycenk Egyesület VP619.2.1-5-1.3-22 projekt támogatása</t>
  </si>
  <si>
    <t>MD-Kol Egészségügyi Szolgáltató támogatása megállapodás alapján</t>
  </si>
  <si>
    <t>dr. Szemerédi László fogorvos támogatása megállapodás alapján</t>
  </si>
  <si>
    <r>
      <t>Sportegyesület TAO pályázat támogatása (</t>
    </r>
    <r>
      <rPr>
        <sz val="12"/>
        <color rgb="FFFF0000"/>
        <rFont val="Times New Roman"/>
        <family val="1"/>
        <charset val="238"/>
      </rPr>
      <t>Ide került át a beruházásokból</t>
    </r>
    <r>
      <rPr>
        <sz val="12"/>
        <rFont val="Times New Roman"/>
        <family val="1"/>
        <charset val="238"/>
      </rPr>
      <t>)</t>
    </r>
  </si>
  <si>
    <r>
      <t>Charta tagdíj (</t>
    </r>
    <r>
      <rPr>
        <sz val="12"/>
        <color rgb="FFFF0000"/>
        <rFont val="Times New Roman"/>
        <family val="1"/>
        <charset val="238"/>
      </rPr>
      <t>Dologi kiadások között került kimutatásra 168.624 Ft összegben</t>
    </r>
    <r>
      <rPr>
        <sz val="12"/>
        <rFont val="Times New Roman"/>
        <family val="1"/>
        <charset val="238"/>
      </rPr>
      <t>)</t>
    </r>
  </si>
  <si>
    <t>Synology merevlemezek biztonsági mentéshez RACK szekrénybe + Számítógép bővítések</t>
  </si>
  <si>
    <t>Nagycenki Sportegyesület Asztalitenisz Szakosztály NBII.  2023/2024 I. határozat szerint</t>
  </si>
  <si>
    <t>5.SZÁMÚ MELLÉKLET</t>
  </si>
  <si>
    <t>MŰKÖDÉSI KIADÁSOK ÖSSZESEN</t>
  </si>
  <si>
    <t>Finanszírozási kiadások (betét elhelyezésen kívül)</t>
  </si>
  <si>
    <t>Finanszírozási kiadások - pénzeszköz betétként elhelyezése</t>
  </si>
  <si>
    <t>KIADÁSOK (betét elhelyezésen kívül)</t>
  </si>
  <si>
    <t>Finanszírozási bevételek (betét megszüntetésen kívül)</t>
  </si>
  <si>
    <t>Finanszírozási bevételek - betét megszüntetések</t>
  </si>
  <si>
    <t>BEVÉTELEK  (betét megszüntetésen kívül)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</si>
</sst>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F_t_-;\-* #,##0.00\ _F_t_-;_-* &quot;-&quot;??\ _F_t_-;_-@_-"/>
    <numFmt numFmtId="165" formatCode="#,##0\ &quot;Ft&quot;"/>
    <numFmt numFmtId="166" formatCode="_-* #,##0_-;\-* #,##0_-;_-* &quot;-&quot;??_-;_-@_-"/>
  </numFmts>
  <fonts count="2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 CE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name val="Times New Roman"/>
      <family val="1"/>
      <charset val="238"/>
    </font>
    <font>
      <sz val="11"/>
      <name val="Bookman Old Style"/>
      <family val="1"/>
      <charset val="238"/>
    </font>
    <font>
      <b/>
      <sz val="11"/>
      <name val="Bookman Old Style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6">
    <xf numFmtId="0" fontId="0" fillId="0" borderId="0"/>
    <xf numFmtId="0" fontId="6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4" fillId="0" borderId="0"/>
  </cellStyleXfs>
  <cellXfs count="3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5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165" fontId="2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65" fontId="2" fillId="0" borderId="5" xfId="0" applyNumberFormat="1" applyFont="1" applyBorder="1" applyAlignment="1">
      <alignment horizontal="right" vertical="center"/>
    </xf>
    <xf numFmtId="10" fontId="2" fillId="0" borderId="6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2" fillId="0" borderId="1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5" fontId="2" fillId="0" borderId="2" xfId="0" applyNumberFormat="1" applyFont="1" applyBorder="1" applyAlignment="1">
      <alignment horizontal="right" vertical="center"/>
    </xf>
    <xf numFmtId="10" fontId="2" fillId="0" borderId="3" xfId="0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left" vertical="center"/>
    </xf>
    <xf numFmtId="10" fontId="2" fillId="0" borderId="19" xfId="0" applyNumberFormat="1" applyFont="1" applyBorder="1" applyAlignment="1">
      <alignment horizontal="right" vertical="center"/>
    </xf>
    <xf numFmtId="10" fontId="2" fillId="0" borderId="17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center" vertical="center"/>
    </xf>
    <xf numFmtId="0" fontId="10" fillId="0" borderId="0" xfId="0" applyFont="1"/>
    <xf numFmtId="0" fontId="12" fillId="0" borderId="0" xfId="0" applyFont="1"/>
    <xf numFmtId="0" fontId="11" fillId="0" borderId="0" xfId="0" applyFont="1"/>
    <xf numFmtId="0" fontId="10" fillId="0" borderId="4" xfId="0" applyFont="1" applyBorder="1"/>
    <xf numFmtId="0" fontId="10" fillId="0" borderId="0" xfId="0" applyFont="1" applyAlignment="1">
      <alignment horizontal="center"/>
    </xf>
    <xf numFmtId="3" fontId="1" fillId="0" borderId="0" xfId="0" applyNumberFormat="1" applyFont="1"/>
    <xf numFmtId="0" fontId="11" fillId="0" borderId="4" xfId="0" applyFont="1" applyBorder="1"/>
    <xf numFmtId="0" fontId="10" fillId="0" borderId="5" xfId="0" applyFont="1" applyBorder="1" applyAlignment="1">
      <alignment horizontal="left" vertical="center"/>
    </xf>
    <xf numFmtId="0" fontId="10" fillId="3" borderId="5" xfId="0" applyFont="1" applyFill="1" applyBorder="1"/>
    <xf numFmtId="165" fontId="2" fillId="0" borderId="10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165" fontId="2" fillId="0" borderId="12" xfId="0" applyNumberFormat="1" applyFont="1" applyBorder="1" applyAlignment="1">
      <alignment horizontal="right" vertical="center"/>
    </xf>
    <xf numFmtId="10" fontId="2" fillId="0" borderId="15" xfId="0" applyNumberFormat="1" applyFont="1" applyBorder="1" applyAlignment="1">
      <alignment horizontal="right" vertical="center"/>
    </xf>
    <xf numFmtId="0" fontId="2" fillId="0" borderId="21" xfId="0" applyFont="1" applyBorder="1" applyAlignment="1">
      <alignment horizontal="center" vertical="center"/>
    </xf>
    <xf numFmtId="165" fontId="2" fillId="0" borderId="21" xfId="0" applyNumberFormat="1" applyFont="1" applyBorder="1" applyAlignment="1">
      <alignment horizontal="left" vertical="center"/>
    </xf>
    <xf numFmtId="165" fontId="2" fillId="0" borderId="21" xfId="0" applyNumberFormat="1" applyFont="1" applyBorder="1" applyAlignment="1">
      <alignment horizontal="center" vertical="center"/>
    </xf>
    <xf numFmtId="165" fontId="2" fillId="0" borderId="21" xfId="0" applyNumberFormat="1" applyFont="1" applyBorder="1" applyAlignment="1">
      <alignment horizontal="right" vertical="center"/>
    </xf>
    <xf numFmtId="10" fontId="2" fillId="0" borderId="21" xfId="0" applyNumberFormat="1" applyFont="1" applyBorder="1" applyAlignment="1">
      <alignment horizontal="right" vertical="center"/>
    </xf>
    <xf numFmtId="165" fontId="2" fillId="5" borderId="23" xfId="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165" fontId="4" fillId="5" borderId="21" xfId="0" applyNumberFormat="1" applyFont="1" applyFill="1" applyBorder="1" applyAlignment="1">
      <alignment horizontal="right" vertical="center"/>
    </xf>
    <xf numFmtId="10" fontId="4" fillId="5" borderId="21" xfId="0" applyNumberFormat="1" applyFont="1" applyFill="1" applyBorder="1" applyAlignment="1">
      <alignment horizontal="right" vertical="center"/>
    </xf>
    <xf numFmtId="0" fontId="2" fillId="6" borderId="7" xfId="0" applyFont="1" applyFill="1" applyBorder="1" applyAlignment="1">
      <alignment horizontal="left" vertical="center"/>
    </xf>
    <xf numFmtId="165" fontId="2" fillId="6" borderId="8" xfId="0" applyNumberFormat="1" applyFont="1" applyFill="1" applyBorder="1" applyAlignment="1">
      <alignment horizontal="center" vertical="center"/>
    </xf>
    <xf numFmtId="165" fontId="2" fillId="6" borderId="9" xfId="0" applyNumberFormat="1" applyFont="1" applyFill="1" applyBorder="1" applyAlignment="1">
      <alignment horizontal="center" vertical="center"/>
    </xf>
    <xf numFmtId="165" fontId="2" fillId="6" borderId="8" xfId="0" applyNumberFormat="1" applyFont="1" applyFill="1" applyBorder="1" applyAlignment="1">
      <alignment horizontal="right" vertical="center"/>
    </xf>
    <xf numFmtId="10" fontId="2" fillId="6" borderId="9" xfId="0" applyNumberFormat="1" applyFont="1" applyFill="1" applyBorder="1" applyAlignment="1">
      <alignment horizontal="right" vertical="center"/>
    </xf>
    <xf numFmtId="0" fontId="2" fillId="6" borderId="21" xfId="0" applyFont="1" applyFill="1" applyBorder="1" applyAlignment="1">
      <alignment horizontal="left" vertical="center"/>
    </xf>
    <xf numFmtId="165" fontId="2" fillId="6" borderId="21" xfId="0" applyNumberFormat="1" applyFont="1" applyFill="1" applyBorder="1" applyAlignment="1">
      <alignment horizontal="right" vertical="center"/>
    </xf>
    <xf numFmtId="10" fontId="2" fillId="6" borderId="21" xfId="0" applyNumberFormat="1" applyFont="1" applyFill="1" applyBorder="1" applyAlignment="1">
      <alignment horizontal="right" vertical="center"/>
    </xf>
    <xf numFmtId="165" fontId="4" fillId="5" borderId="16" xfId="0" applyNumberFormat="1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left" vertical="center"/>
    </xf>
    <xf numFmtId="0" fontId="9" fillId="0" borderId="0" xfId="0" applyFont="1"/>
    <xf numFmtId="166" fontId="10" fillId="0" borderId="0" xfId="3" applyNumberFormat="1" applyFont="1"/>
    <xf numFmtId="0" fontId="11" fillId="5" borderId="24" xfId="0" applyFont="1" applyFill="1" applyBorder="1" applyAlignment="1">
      <alignment horizontal="center" vertical="center"/>
    </xf>
    <xf numFmtId="0" fontId="11" fillId="5" borderId="25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0" fontId="11" fillId="0" borderId="18" xfId="0" applyFont="1" applyBorder="1" applyAlignment="1">
      <alignment vertical="center" wrapText="1"/>
    </xf>
    <xf numFmtId="0" fontId="11" fillId="0" borderId="16" xfId="0" applyFont="1" applyBorder="1" applyAlignment="1">
      <alignment horizontal="left" vertical="center"/>
    </xf>
    <xf numFmtId="0" fontId="11" fillId="5" borderId="27" xfId="0" applyFont="1" applyFill="1" applyBorder="1" applyAlignment="1">
      <alignment vertical="center" wrapText="1"/>
    </xf>
    <xf numFmtId="0" fontId="11" fillId="5" borderId="20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0" fillId="3" borderId="4" xfId="0" applyFont="1" applyFill="1" applyBorder="1"/>
    <xf numFmtId="9" fontId="10" fillId="0" borderId="6" xfId="2" applyFont="1" applyBorder="1"/>
    <xf numFmtId="9" fontId="10" fillId="0" borderId="19" xfId="2" applyFont="1" applyBorder="1"/>
    <xf numFmtId="0" fontId="11" fillId="5" borderId="26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7" fillId="0" borderId="14" xfId="1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15" xfId="0" applyBorder="1"/>
    <xf numFmtId="0" fontId="17" fillId="0" borderId="4" xfId="1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6" xfId="0" applyBorder="1"/>
    <xf numFmtId="0" fontId="18" fillId="0" borderId="4" xfId="1" applyFont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9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17" fillId="0" borderId="29" xfId="1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1" xfId="0" applyBorder="1"/>
    <xf numFmtId="0" fontId="18" fillId="0" borderId="7" xfId="1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9" xfId="0" applyBorder="1"/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166" fontId="12" fillId="0" borderId="0" xfId="3" applyNumberFormat="1" applyFont="1"/>
    <xf numFmtId="0" fontId="24" fillId="0" borderId="0" xfId="5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3" fontId="16" fillId="0" borderId="0" xfId="4" applyNumberFormat="1" applyFont="1" applyAlignment="1">
      <alignment horizontal="center"/>
    </xf>
    <xf numFmtId="3" fontId="10" fillId="0" borderId="0" xfId="0" applyNumberFormat="1" applyFont="1"/>
    <xf numFmtId="0" fontId="10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0" fontId="11" fillId="0" borderId="5" xfId="0" applyFont="1" applyBorder="1" applyAlignment="1">
      <alignment horizontal="left" vertical="center"/>
    </xf>
    <xf numFmtId="10" fontId="10" fillId="0" borderId="6" xfId="2" applyNumberFormat="1" applyFont="1" applyBorder="1"/>
    <xf numFmtId="10" fontId="10" fillId="0" borderId="19" xfId="2" applyNumberFormat="1" applyFont="1" applyBorder="1"/>
    <xf numFmtId="10" fontId="10" fillId="0" borderId="6" xfId="2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0" fontId="13" fillId="5" borderId="25" xfId="0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center" vertical="center"/>
    </xf>
    <xf numFmtId="3" fontId="10" fillId="0" borderId="0" xfId="0" applyNumberFormat="1" applyFont="1" applyAlignment="1">
      <alignment vertical="center"/>
    </xf>
    <xf numFmtId="0" fontId="13" fillId="6" borderId="2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vertical="center"/>
    </xf>
    <xf numFmtId="10" fontId="11" fillId="4" borderId="6" xfId="2" applyNumberFormat="1" applyFont="1" applyFill="1" applyBorder="1"/>
    <xf numFmtId="0" fontId="10" fillId="5" borderId="33" xfId="0" applyFont="1" applyFill="1" applyBorder="1" applyAlignment="1">
      <alignment horizontal="left" vertical="center"/>
    </xf>
    <xf numFmtId="0" fontId="10" fillId="5" borderId="30" xfId="0" applyFont="1" applyFill="1" applyBorder="1" applyAlignment="1">
      <alignment horizontal="left" vertical="center"/>
    </xf>
    <xf numFmtId="0" fontId="10" fillId="6" borderId="18" xfId="0" applyFont="1" applyFill="1" applyBorder="1" applyAlignment="1">
      <alignment horizontal="left" vertical="center"/>
    </xf>
    <xf numFmtId="0" fontId="10" fillId="6" borderId="16" xfId="0" applyFont="1" applyFill="1" applyBorder="1" applyAlignment="1">
      <alignment horizontal="left" vertical="center"/>
    </xf>
    <xf numFmtId="0" fontId="10" fillId="0" borderId="18" xfId="0" applyFont="1" applyBorder="1"/>
    <xf numFmtId="0" fontId="11" fillId="8" borderId="1" xfId="0" applyFont="1" applyFill="1" applyBorder="1" applyAlignment="1">
      <alignment vertical="center" wrapText="1"/>
    </xf>
    <xf numFmtId="0" fontId="11" fillId="8" borderId="2" xfId="0" applyFont="1" applyFill="1" applyBorder="1" applyAlignment="1">
      <alignment horizontal="left" vertical="center"/>
    </xf>
    <xf numFmtId="9" fontId="10" fillId="8" borderId="3" xfId="2" applyFont="1" applyFill="1" applyBorder="1"/>
    <xf numFmtId="0" fontId="10" fillId="0" borderId="16" xfId="0" applyFont="1" applyBorder="1" applyAlignment="1">
      <alignment horizontal="left" vertical="center"/>
    </xf>
    <xf numFmtId="0" fontId="11" fillId="8" borderId="1" xfId="0" applyFont="1" applyFill="1" applyBorder="1" applyAlignment="1">
      <alignment horizontal="left" vertical="center" wrapText="1"/>
    </xf>
    <xf numFmtId="0" fontId="11" fillId="8" borderId="1" xfId="0" applyFont="1" applyFill="1" applyBorder="1"/>
    <xf numFmtId="0" fontId="11" fillId="8" borderId="2" xfId="0" applyFont="1" applyFill="1" applyBorder="1"/>
    <xf numFmtId="10" fontId="10" fillId="5" borderId="28" xfId="2" applyNumberFormat="1" applyFont="1" applyFill="1" applyBorder="1"/>
    <xf numFmtId="10" fontId="10" fillId="0" borderId="3" xfId="2" applyNumberFormat="1" applyFont="1" applyBorder="1"/>
    <xf numFmtId="9" fontId="10" fillId="0" borderId="6" xfId="2" applyFont="1" applyBorder="1" applyAlignment="1">
      <alignment horizontal="right"/>
    </xf>
    <xf numFmtId="165" fontId="2" fillId="0" borderId="10" xfId="0" applyNumberFormat="1" applyFont="1" applyBorder="1" applyAlignment="1">
      <alignment horizontal="right" vertical="center"/>
    </xf>
    <xf numFmtId="165" fontId="4" fillId="6" borderId="8" xfId="0" applyNumberFormat="1" applyFont="1" applyFill="1" applyBorder="1" applyAlignment="1">
      <alignment horizontal="right" vertical="center"/>
    </xf>
    <xf numFmtId="165" fontId="2" fillId="0" borderId="2" xfId="3" applyNumberFormat="1" applyFont="1" applyBorder="1" applyAlignment="1">
      <alignment horizontal="right" vertical="center"/>
    </xf>
    <xf numFmtId="165" fontId="2" fillId="0" borderId="5" xfId="3" applyNumberFormat="1" applyFont="1" applyBorder="1" applyAlignment="1">
      <alignment horizontal="right" vertical="center"/>
    </xf>
    <xf numFmtId="165" fontId="4" fillId="5" borderId="5" xfId="0" applyNumberFormat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left" vertical="center"/>
    </xf>
    <xf numFmtId="0" fontId="5" fillId="5" borderId="20" xfId="0" applyFont="1" applyFill="1" applyBorder="1" applyAlignment="1">
      <alignment horizontal="left" vertical="center"/>
    </xf>
    <xf numFmtId="165" fontId="5" fillId="5" borderId="20" xfId="3" applyNumberFormat="1" applyFont="1" applyFill="1" applyBorder="1" applyAlignment="1">
      <alignment horizontal="right" vertical="center"/>
    </xf>
    <xf numFmtId="0" fontId="4" fillId="6" borderId="18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left" vertical="center"/>
    </xf>
    <xf numFmtId="165" fontId="4" fillId="6" borderId="16" xfId="3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horizontal="left" vertical="center" wrapText="1"/>
    </xf>
    <xf numFmtId="0" fontId="5" fillId="5" borderId="18" xfId="0" applyFont="1" applyFill="1" applyBorder="1" applyAlignment="1">
      <alignment horizontal="left" vertical="center" wrapText="1"/>
    </xf>
    <xf numFmtId="0" fontId="5" fillId="5" borderId="16" xfId="0" applyFont="1" applyFill="1" applyBorder="1" applyAlignment="1">
      <alignment horizontal="left" vertical="center"/>
    </xf>
    <xf numFmtId="165" fontId="4" fillId="5" borderId="1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7" borderId="18" xfId="0" applyFont="1" applyFill="1" applyBorder="1" applyAlignment="1">
      <alignment horizontal="left" vertical="center" wrapText="1"/>
    </xf>
    <xf numFmtId="0" fontId="4" fillId="7" borderId="16" xfId="0" applyFont="1" applyFill="1" applyBorder="1" applyAlignment="1">
      <alignment horizontal="left" vertical="center"/>
    </xf>
    <xf numFmtId="0" fontId="4" fillId="6" borderId="7" xfId="0" applyFont="1" applyFill="1" applyBorder="1" applyAlignment="1">
      <alignment horizontal="left" vertical="center" wrapText="1"/>
    </xf>
    <xf numFmtId="0" fontId="5" fillId="5" borderId="27" xfId="0" applyFont="1" applyFill="1" applyBorder="1" applyAlignment="1">
      <alignment horizontal="left" vertical="center" wrapText="1"/>
    </xf>
    <xf numFmtId="165" fontId="4" fillId="0" borderId="5" xfId="0" applyNumberFormat="1" applyFont="1" applyBorder="1" applyAlignment="1">
      <alignment horizontal="right" vertical="center"/>
    </xf>
    <xf numFmtId="10" fontId="4" fillId="0" borderId="6" xfId="0" applyNumberFormat="1" applyFont="1" applyBorder="1" applyAlignment="1">
      <alignment horizontal="right" vertical="center"/>
    </xf>
    <xf numFmtId="165" fontId="4" fillId="7" borderId="16" xfId="0" applyNumberFormat="1" applyFont="1" applyFill="1" applyBorder="1" applyAlignment="1">
      <alignment horizontal="right" vertical="center"/>
    </xf>
    <xf numFmtId="10" fontId="4" fillId="7" borderId="19" xfId="0" applyNumberFormat="1" applyFont="1" applyFill="1" applyBorder="1" applyAlignment="1">
      <alignment horizontal="right" vertical="center"/>
    </xf>
    <xf numFmtId="10" fontId="2" fillId="7" borderId="19" xfId="0" applyNumberFormat="1" applyFont="1" applyFill="1" applyBorder="1" applyAlignment="1">
      <alignment horizontal="right" vertical="center"/>
    </xf>
    <xf numFmtId="10" fontId="4" fillId="6" borderId="9" xfId="0" applyNumberFormat="1" applyFont="1" applyFill="1" applyBorder="1" applyAlignment="1">
      <alignment horizontal="right" vertical="center"/>
    </xf>
    <xf numFmtId="165" fontId="5" fillId="5" borderId="20" xfId="0" applyNumberFormat="1" applyFont="1" applyFill="1" applyBorder="1" applyAlignment="1">
      <alignment horizontal="right" vertical="center"/>
    </xf>
    <xf numFmtId="10" fontId="5" fillId="5" borderId="28" xfId="0" applyNumberFormat="1" applyFont="1" applyFill="1" applyBorder="1" applyAlignment="1">
      <alignment horizontal="right" vertical="center"/>
    </xf>
    <xf numFmtId="165" fontId="4" fillId="7" borderId="5" xfId="0" applyNumberFormat="1" applyFont="1" applyFill="1" applyBorder="1" applyAlignment="1">
      <alignment horizontal="right" vertical="center"/>
    </xf>
    <xf numFmtId="10" fontId="4" fillId="7" borderId="6" xfId="0" applyNumberFormat="1" applyFont="1" applyFill="1" applyBorder="1" applyAlignment="1">
      <alignment horizontal="right" vertical="center"/>
    </xf>
    <xf numFmtId="10" fontId="2" fillId="7" borderId="6" xfId="0" applyNumberFormat="1" applyFont="1" applyFill="1" applyBorder="1" applyAlignment="1">
      <alignment horizontal="right" vertical="center"/>
    </xf>
    <xf numFmtId="165" fontId="4" fillId="6" borderId="5" xfId="0" applyNumberFormat="1" applyFont="1" applyFill="1" applyBorder="1" applyAlignment="1">
      <alignment horizontal="right" vertical="center"/>
    </xf>
    <xf numFmtId="10" fontId="4" fillId="6" borderId="6" xfId="0" applyNumberFormat="1" applyFont="1" applyFill="1" applyBorder="1" applyAlignment="1">
      <alignment horizontal="right" vertical="center"/>
    </xf>
    <xf numFmtId="165" fontId="5" fillId="5" borderId="16" xfId="0" applyNumberFormat="1" applyFont="1" applyFill="1" applyBorder="1" applyAlignment="1">
      <alignment horizontal="right" vertical="center"/>
    </xf>
    <xf numFmtId="10" fontId="5" fillId="5" borderId="19" xfId="0" applyNumberFormat="1" applyFont="1" applyFill="1" applyBorder="1" applyAlignment="1">
      <alignment horizontal="right" vertical="center"/>
    </xf>
    <xf numFmtId="10" fontId="11" fillId="8" borderId="6" xfId="2" applyNumberFormat="1" applyFont="1" applyFill="1" applyBorder="1" applyAlignment="1">
      <alignment horizontal="right"/>
    </xf>
    <xf numFmtId="10" fontId="10" fillId="0" borderId="19" xfId="2" applyNumberFormat="1" applyFont="1" applyBorder="1" applyAlignment="1">
      <alignment horizontal="right"/>
    </xf>
    <xf numFmtId="165" fontId="5" fillId="8" borderId="5" xfId="3" applyNumberFormat="1" applyFont="1" applyFill="1" applyBorder="1" applyAlignment="1">
      <alignment horizontal="right"/>
    </xf>
    <xf numFmtId="165" fontId="1" fillId="0" borderId="5" xfId="3" applyNumberFormat="1" applyFont="1" applyBorder="1" applyAlignment="1">
      <alignment horizontal="right"/>
    </xf>
    <xf numFmtId="165" fontId="10" fillId="0" borderId="5" xfId="3" applyNumberFormat="1" applyFont="1" applyBorder="1" applyAlignment="1">
      <alignment horizontal="right"/>
    </xf>
    <xf numFmtId="165" fontId="1" fillId="0" borderId="16" xfId="3" applyNumberFormat="1" applyFont="1" applyBorder="1" applyAlignment="1">
      <alignment horizontal="right"/>
    </xf>
    <xf numFmtId="165" fontId="10" fillId="0" borderId="16" xfId="3" applyNumberFormat="1" applyFont="1" applyBorder="1" applyAlignment="1">
      <alignment horizontal="right"/>
    </xf>
    <xf numFmtId="165" fontId="5" fillId="4" borderId="5" xfId="0" applyNumberFormat="1" applyFont="1" applyFill="1" applyBorder="1" applyAlignment="1">
      <alignment horizontal="right"/>
    </xf>
    <xf numFmtId="165" fontId="5" fillId="4" borderId="5" xfId="3" applyNumberFormat="1" applyFont="1" applyFill="1" applyBorder="1" applyAlignment="1">
      <alignment horizontal="right"/>
    </xf>
    <xf numFmtId="165" fontId="1" fillId="0" borderId="5" xfId="0" applyNumberFormat="1" applyFont="1" applyBorder="1" applyAlignment="1">
      <alignment horizontal="right"/>
    </xf>
    <xf numFmtId="165" fontId="10" fillId="0" borderId="5" xfId="0" applyNumberFormat="1" applyFont="1" applyBorder="1"/>
    <xf numFmtId="165" fontId="10" fillId="0" borderId="5" xfId="3" applyNumberFormat="1" applyFont="1" applyBorder="1"/>
    <xf numFmtId="165" fontId="10" fillId="0" borderId="5" xfId="0" applyNumberFormat="1" applyFont="1" applyBorder="1" applyAlignment="1">
      <alignment horizontal="right"/>
    </xf>
    <xf numFmtId="165" fontId="5" fillId="6" borderId="16" xfId="0" applyNumberFormat="1" applyFont="1" applyFill="1" applyBorder="1" applyAlignment="1">
      <alignment horizontal="right" vertical="center"/>
    </xf>
    <xf numFmtId="165" fontId="10" fillId="0" borderId="2" xfId="0" applyNumberFormat="1" applyFont="1" applyBorder="1"/>
    <xf numFmtId="165" fontId="11" fillId="0" borderId="16" xfId="0" applyNumberFormat="1" applyFont="1" applyBorder="1"/>
    <xf numFmtId="165" fontId="11" fillId="5" borderId="20" xfId="0" applyNumberFormat="1" applyFont="1" applyFill="1" applyBorder="1"/>
    <xf numFmtId="165" fontId="11" fillId="8" borderId="2" xfId="0" applyNumberFormat="1" applyFont="1" applyFill="1" applyBorder="1"/>
    <xf numFmtId="165" fontId="10" fillId="0" borderId="16" xfId="0" applyNumberFormat="1" applyFont="1" applyBorder="1"/>
    <xf numFmtId="165" fontId="11" fillId="0" borderId="5" xfId="0" applyNumberFormat="1" applyFont="1" applyBorder="1"/>
    <xf numFmtId="165" fontId="10" fillId="3" borderId="5" xfId="0" applyNumberFormat="1" applyFont="1" applyFill="1" applyBorder="1"/>
    <xf numFmtId="0" fontId="10" fillId="0" borderId="0" xfId="0" applyFont="1" applyAlignment="1">
      <alignment horizontal="left" vertical="center"/>
    </xf>
    <xf numFmtId="165" fontId="5" fillId="0" borderId="0" xfId="3" applyNumberFormat="1" applyFont="1" applyFill="1" applyBorder="1" applyAlignment="1">
      <alignment horizontal="right" vertical="center"/>
    </xf>
    <xf numFmtId="10" fontId="11" fillId="0" borderId="0" xfId="2" applyNumberFormat="1" applyFont="1" applyFill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6" borderId="9" xfId="0" applyNumberFormat="1" applyFont="1" applyFill="1" applyBorder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0" fontId="24" fillId="0" borderId="12" xfId="5" applyBorder="1"/>
    <xf numFmtId="0" fontId="24" fillId="0" borderId="5" xfId="5" applyBorder="1"/>
    <xf numFmtId="0" fontId="25" fillId="0" borderId="5" xfId="5" applyFont="1" applyBorder="1" applyAlignment="1">
      <alignment horizontal="right"/>
    </xf>
    <xf numFmtId="0" fontId="25" fillId="0" borderId="5" xfId="5" applyFont="1" applyBorder="1"/>
    <xf numFmtId="0" fontId="25" fillId="9" borderId="1" xfId="5" applyFont="1" applyFill="1" applyBorder="1"/>
    <xf numFmtId="0" fontId="25" fillId="9" borderId="2" xfId="5" applyFont="1" applyFill="1" applyBorder="1"/>
    <xf numFmtId="0" fontId="25" fillId="9" borderId="3" xfId="5" applyFont="1" applyFill="1" applyBorder="1"/>
    <xf numFmtId="0" fontId="25" fillId="9" borderId="18" xfId="5" applyFont="1" applyFill="1" applyBorder="1"/>
    <xf numFmtId="0" fontId="25" fillId="9" borderId="16" xfId="5" applyFont="1" applyFill="1" applyBorder="1"/>
    <xf numFmtId="0" fontId="25" fillId="9" borderId="19" xfId="5" applyFont="1" applyFill="1" applyBorder="1"/>
    <xf numFmtId="10" fontId="5" fillId="6" borderId="16" xfId="0" applyNumberFormat="1" applyFont="1" applyFill="1" applyBorder="1" applyAlignment="1">
      <alignment horizontal="right" vertical="center"/>
    </xf>
    <xf numFmtId="165" fontId="5" fillId="0" borderId="5" xfId="3" applyNumberFormat="1" applyFont="1" applyFill="1" applyBorder="1" applyAlignment="1">
      <alignment horizontal="right"/>
    </xf>
    <xf numFmtId="10" fontId="11" fillId="0" borderId="6" xfId="2" applyNumberFormat="1" applyFont="1" applyFill="1" applyBorder="1" applyAlignment="1">
      <alignment horizontal="right"/>
    </xf>
    <xf numFmtId="165" fontId="1" fillId="0" borderId="5" xfId="3" applyNumberFormat="1" applyFont="1" applyFill="1" applyBorder="1" applyAlignment="1">
      <alignment horizontal="right"/>
    </xf>
    <xf numFmtId="10" fontId="10" fillId="0" borderId="6" xfId="2" applyNumberFormat="1" applyFont="1" applyFill="1" applyBorder="1" applyAlignment="1">
      <alignment horizontal="right"/>
    </xf>
    <xf numFmtId="10" fontId="5" fillId="5" borderId="20" xfId="3" applyNumberFormat="1" applyFont="1" applyFill="1" applyBorder="1" applyAlignment="1">
      <alignment horizontal="right" vertical="center"/>
    </xf>
    <xf numFmtId="0" fontId="11" fillId="8" borderId="6" xfId="2" applyNumberFormat="1" applyFont="1" applyFill="1" applyBorder="1" applyAlignment="1">
      <alignment horizontal="right"/>
    </xf>
    <xf numFmtId="10" fontId="10" fillId="0" borderId="6" xfId="2" applyNumberFormat="1" applyFont="1" applyFill="1" applyBorder="1"/>
    <xf numFmtId="165" fontId="10" fillId="0" borderId="5" xfId="3" applyNumberFormat="1" applyFont="1" applyFill="1" applyBorder="1"/>
    <xf numFmtId="0" fontId="10" fillId="0" borderId="14" xfId="0" applyFont="1" applyBorder="1"/>
    <xf numFmtId="0" fontId="10" fillId="0" borderId="12" xfId="0" applyFont="1" applyBorder="1" applyAlignment="1">
      <alignment horizontal="left" vertical="center"/>
    </xf>
    <xf numFmtId="165" fontId="10" fillId="0" borderId="12" xfId="0" applyNumberFormat="1" applyFont="1" applyBorder="1"/>
    <xf numFmtId="9" fontId="10" fillId="0" borderId="15" xfId="2" applyFont="1" applyBorder="1"/>
    <xf numFmtId="0" fontId="11" fillId="7" borderId="18" xfId="0" applyFont="1" applyFill="1" applyBorder="1"/>
    <xf numFmtId="0" fontId="11" fillId="7" borderId="16" xfId="0" applyFont="1" applyFill="1" applyBorder="1"/>
    <xf numFmtId="165" fontId="11" fillId="7" borderId="16" xfId="0" applyNumberFormat="1" applyFont="1" applyFill="1" applyBorder="1"/>
    <xf numFmtId="9" fontId="11" fillId="7" borderId="19" xfId="2" applyFont="1" applyFill="1" applyBorder="1"/>
    <xf numFmtId="10" fontId="4" fillId="6" borderId="19" xfId="0" applyNumberFormat="1" applyFont="1" applyFill="1" applyBorder="1" applyAlignment="1">
      <alignment horizontal="right"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left" vertical="center"/>
    </xf>
    <xf numFmtId="165" fontId="4" fillId="6" borderId="20" xfId="3" applyNumberFormat="1" applyFont="1" applyFill="1" applyBorder="1" applyAlignment="1">
      <alignment horizontal="right" vertical="center"/>
    </xf>
    <xf numFmtId="10" fontId="4" fillId="6" borderId="28" xfId="0" applyNumberFormat="1" applyFont="1" applyFill="1" applyBorder="1" applyAlignment="1">
      <alignment horizontal="right" vertical="center"/>
    </xf>
    <xf numFmtId="165" fontId="5" fillId="9" borderId="20" xfId="3" applyNumberFormat="1" applyFont="1" applyFill="1" applyBorder="1" applyAlignment="1">
      <alignment horizontal="right" vertical="center"/>
    </xf>
    <xf numFmtId="10" fontId="4" fillId="9" borderId="28" xfId="0" applyNumberFormat="1" applyFont="1" applyFill="1" applyBorder="1" applyAlignment="1">
      <alignment horizontal="right" vertical="center"/>
    </xf>
    <xf numFmtId="10" fontId="4" fillId="5" borderId="28" xfId="0" applyNumberFormat="1" applyFont="1" applyFill="1" applyBorder="1" applyAlignment="1">
      <alignment horizontal="right" vertical="center"/>
    </xf>
    <xf numFmtId="0" fontId="4" fillId="6" borderId="7" xfId="0" applyFont="1" applyFill="1" applyBorder="1" applyAlignment="1">
      <alignment horizontal="center" vertical="center"/>
    </xf>
    <xf numFmtId="165" fontId="4" fillId="6" borderId="8" xfId="3" applyNumberFormat="1" applyFont="1" applyFill="1" applyBorder="1" applyAlignment="1">
      <alignment horizontal="right" vertical="center"/>
    </xf>
    <xf numFmtId="0" fontId="5" fillId="9" borderId="27" xfId="0" applyFont="1" applyFill="1" applyBorder="1" applyAlignment="1">
      <alignment horizontal="left" vertical="center"/>
    </xf>
    <xf numFmtId="0" fontId="5" fillId="9" borderId="20" xfId="0" applyFont="1" applyFill="1" applyBorder="1" applyAlignment="1">
      <alignment horizontal="left" vertical="center"/>
    </xf>
    <xf numFmtId="0" fontId="5" fillId="5" borderId="27" xfId="0" applyFont="1" applyFill="1" applyBorder="1" applyAlignment="1">
      <alignment horizontal="left" vertical="center"/>
    </xf>
    <xf numFmtId="0" fontId="5" fillId="5" borderId="20" xfId="0" applyFont="1" applyFill="1" applyBorder="1" applyAlignment="1">
      <alignment horizontal="left" vertical="center"/>
    </xf>
    <xf numFmtId="10" fontId="4" fillId="5" borderId="3" xfId="0" applyNumberFormat="1" applyFont="1" applyFill="1" applyBorder="1" applyAlignment="1">
      <alignment horizontal="center" vertical="center"/>
    </xf>
    <xf numFmtId="10" fontId="4" fillId="5" borderId="19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4" fillId="5" borderId="2" xfId="0" applyNumberFormat="1" applyFont="1" applyFill="1" applyBorder="1" applyAlignment="1">
      <alignment horizontal="center" vertical="center"/>
    </xf>
    <xf numFmtId="165" fontId="4" fillId="5" borderId="16" xfId="0" applyNumberFormat="1" applyFont="1" applyFill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/>
    </xf>
    <xf numFmtId="165" fontId="4" fillId="5" borderId="10" xfId="0" applyNumberFormat="1" applyFont="1" applyFill="1" applyBorder="1" applyAlignment="1">
      <alignment horizontal="center" vertical="center" wrapText="1"/>
    </xf>
    <xf numFmtId="10" fontId="4" fillId="5" borderId="1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165" fontId="4" fillId="5" borderId="5" xfId="0" applyNumberFormat="1" applyFont="1" applyFill="1" applyBorder="1" applyAlignment="1">
      <alignment horizontal="center" vertical="center" wrapText="1"/>
    </xf>
    <xf numFmtId="10" fontId="4" fillId="5" borderId="6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left"/>
    </xf>
    <xf numFmtId="0" fontId="9" fillId="0" borderId="31" xfId="0" applyFont="1" applyBorder="1" applyAlignment="1">
      <alignment horizontal="left"/>
    </xf>
    <xf numFmtId="0" fontId="11" fillId="10" borderId="32" xfId="0" applyFont="1" applyFill="1" applyBorder="1" applyAlignment="1">
      <alignment horizontal="left"/>
    </xf>
    <xf numFmtId="0" fontId="11" fillId="10" borderId="31" xfId="0" applyFont="1" applyFill="1" applyBorder="1" applyAlignment="1">
      <alignment horizontal="left"/>
    </xf>
    <xf numFmtId="0" fontId="11" fillId="8" borderId="32" xfId="0" applyFont="1" applyFill="1" applyBorder="1" applyAlignment="1">
      <alignment horizontal="left"/>
    </xf>
    <xf numFmtId="0" fontId="11" fillId="8" borderId="31" xfId="0" applyFont="1" applyFill="1" applyBorder="1" applyAlignment="1">
      <alignment horizontal="left"/>
    </xf>
    <xf numFmtId="0" fontId="10" fillId="0" borderId="37" xfId="0" applyFont="1" applyBorder="1" applyAlignment="1">
      <alignment horizontal="left"/>
    </xf>
    <xf numFmtId="0" fontId="10" fillId="0" borderId="38" xfId="0" applyFont="1" applyBorder="1" applyAlignment="1">
      <alignment horizontal="left"/>
    </xf>
    <xf numFmtId="0" fontId="11" fillId="6" borderId="35" xfId="0" applyFont="1" applyFill="1" applyBorder="1" applyAlignment="1">
      <alignment horizontal="center" vertical="center"/>
    </xf>
    <xf numFmtId="0" fontId="11" fillId="6" borderId="36" xfId="0" applyFont="1" applyFill="1" applyBorder="1" applyAlignment="1">
      <alignment horizontal="center" vertical="center"/>
    </xf>
    <xf numFmtId="3" fontId="10" fillId="0" borderId="32" xfId="0" applyNumberFormat="1" applyFont="1" applyBorder="1" applyAlignment="1">
      <alignment horizontal="left"/>
    </xf>
    <xf numFmtId="3" fontId="10" fillId="0" borderId="31" xfId="0" applyNumberFormat="1" applyFont="1" applyBorder="1" applyAlignment="1">
      <alignment horizontal="left"/>
    </xf>
    <xf numFmtId="0" fontId="10" fillId="0" borderId="32" xfId="0" applyFont="1" applyBorder="1" applyAlignment="1">
      <alignment horizontal="left"/>
    </xf>
    <xf numFmtId="0" fontId="10" fillId="0" borderId="31" xfId="0" applyFont="1" applyBorder="1" applyAlignment="1">
      <alignment horizontal="left"/>
    </xf>
    <xf numFmtId="0" fontId="10" fillId="0" borderId="34" xfId="0" applyFont="1" applyBorder="1" applyAlignment="1">
      <alignment horizontal="left"/>
    </xf>
    <xf numFmtId="0" fontId="0" fillId="0" borderId="0" xfId="0" applyAlignment="1">
      <alignment horizontal="left"/>
    </xf>
    <xf numFmtId="3" fontId="16" fillId="0" borderId="0" xfId="4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11" fillId="5" borderId="35" xfId="0" applyFont="1" applyFill="1" applyBorder="1" applyAlignment="1">
      <alignment horizontal="center" vertical="center"/>
    </xf>
    <xf numFmtId="0" fontId="11" fillId="5" borderId="36" xfId="0" applyFont="1" applyFill="1" applyBorder="1" applyAlignment="1">
      <alignment horizontal="center" vertical="center"/>
    </xf>
    <xf numFmtId="49" fontId="16" fillId="0" borderId="39" xfId="3" applyNumberFormat="1" applyFont="1" applyBorder="1" applyAlignment="1">
      <alignment horizontal="center"/>
    </xf>
    <xf numFmtId="0" fontId="11" fillId="4" borderId="32" xfId="0" applyFont="1" applyFill="1" applyBorder="1" applyAlignment="1">
      <alignment horizontal="left"/>
    </xf>
    <xf numFmtId="0" fontId="11" fillId="4" borderId="31" xfId="0" applyFont="1" applyFill="1" applyBorder="1" applyAlignment="1">
      <alignment horizontal="left"/>
    </xf>
    <xf numFmtId="0" fontId="10" fillId="0" borderId="0" xfId="0" applyFont="1" applyAlignment="1">
      <alignment horizontal="right"/>
    </xf>
    <xf numFmtId="0" fontId="16" fillId="0" borderId="0" xfId="0" applyFont="1" applyAlignment="1">
      <alignment horizontal="center" vertical="center" wrapText="1"/>
    </xf>
    <xf numFmtId="0" fontId="16" fillId="0" borderId="39" xfId="0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" fillId="5" borderId="22" xfId="0" applyFont="1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22" xfId="0" applyFill="1" applyBorder="1" applyAlignment="1">
      <alignment vertical="center"/>
    </xf>
    <xf numFmtId="1" fontId="0" fillId="5" borderId="22" xfId="0" applyNumberFormat="1" applyFill="1" applyBorder="1" applyAlignment="1">
      <alignment horizontal="center" vertical="center"/>
    </xf>
    <xf numFmtId="10" fontId="0" fillId="5" borderId="22" xfId="0" applyNumberFormat="1" applyFill="1" applyBorder="1" applyAlignment="1">
      <alignment horizontal="center" vertical="center"/>
    </xf>
    <xf numFmtId="10" fontId="0" fillId="5" borderId="23" xfId="0" applyNumberForma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1" fontId="2" fillId="5" borderId="22" xfId="0" applyNumberFormat="1" applyFont="1" applyFill="1" applyBorder="1" applyAlignment="1">
      <alignment horizontal="center" vertical="center"/>
    </xf>
    <xf numFmtId="0" fontId="22" fillId="0" borderId="39" xfId="0" applyFont="1" applyBorder="1" applyAlignment="1">
      <alignment horizontal="center"/>
    </xf>
    <xf numFmtId="0" fontId="22" fillId="0" borderId="0" xfId="0" applyFont="1" applyAlignment="1">
      <alignment horizontal="center"/>
    </xf>
  </cellXfs>
  <cellStyles count="6">
    <cellStyle name="Ezres" xfId="3" builtinId="3"/>
    <cellStyle name="Ezres 2" xfId="4" xr:uid="{00000000-0005-0000-0000-000001000000}"/>
    <cellStyle name="Normál" xfId="0" builtinId="0"/>
    <cellStyle name="Normál 2" xfId="5" xr:uid="{31AF80D8-E636-4F16-8E66-0A802BEE606C}"/>
    <cellStyle name="Normal_KTRSZJ" xfId="1" xr:uid="{00000000-0005-0000-0000-000003000000}"/>
    <cellStyle name="Százalé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2\Desktop\T&#220;NDI%20DOLGAI\K&#214;LTS&#201;GVET&#201;SEK,%20Z&#193;RSZ&#193;MAD&#193;SOK\Z&#193;RSZ&#193;MAD&#193;SOK%20+%20(K&#214;LTS&#201;GVET&#201;S%20M&#211;DOS&#205;T&#193;SOK%202020%20UT&#193;N)\Z&#225;rsz&#225;mad&#225;s%202023\Z&#193;RSZ&#193;MAD&#193;S%20-%20Nagycenk%20Nagyk&#246;zs&#233;g%20&#214;nkorm&#225;nyzata%202023%20KOMPLETT.xlsx" TargetMode="External"/><Relationship Id="rId1" Type="http://schemas.openxmlformats.org/officeDocument/2006/relationships/externalLinkPath" Target="Z&#193;RSZ&#193;MAD&#193;S%20-%20Nagycenk%20Nagyk&#246;zs&#233;g%20&#214;nkorm&#225;nyzata%202023%20KOMPLET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sz. Kiemelt kiadás és bevétel"/>
      <sheetName val="2.sz Bevételek"/>
      <sheetName val="3.sz Kiadások"/>
      <sheetName val="4.sz. beruházások felújítások"/>
      <sheetName val="5.sz. szociális és átadott"/>
      <sheetName val="6.sz. Műk és felh. ei."/>
      <sheetName val="7.sz létszám"/>
      <sheetName val="8.sz. kataszteri napló"/>
      <sheetName val="9.sz pénzmaradvány"/>
      <sheetName val="10.sz eredménykimutatás"/>
      <sheetName val="11.sz mérleg"/>
      <sheetName val="12.sz közvetett"/>
      <sheetName val="13.sz adósságállomány, eu tám"/>
      <sheetName val="14.sz Gördülő"/>
      <sheetName val="köt és rész."/>
      <sheetName val="vagyonkimutatás"/>
    </sheetNames>
    <sheetDataSet>
      <sheetData sheetId="0">
        <row r="7">
          <cell r="D7">
            <v>54408833</v>
          </cell>
          <cell r="E7">
            <v>51844830</v>
          </cell>
        </row>
        <row r="8">
          <cell r="D8">
            <v>7206125</v>
          </cell>
        </row>
        <row r="9">
          <cell r="D9">
            <v>134903585</v>
          </cell>
          <cell r="E9">
            <v>123595507</v>
          </cell>
        </row>
        <row r="10">
          <cell r="D10">
            <v>4359832</v>
          </cell>
          <cell r="E10">
            <v>2852902</v>
          </cell>
        </row>
        <row r="11">
          <cell r="D11">
            <v>121379345</v>
          </cell>
          <cell r="E11">
            <v>30590637</v>
          </cell>
        </row>
      </sheetData>
      <sheetData sheetId="1">
        <row r="86">
          <cell r="C86">
            <v>11500000</v>
          </cell>
          <cell r="D86">
            <v>11227713</v>
          </cell>
          <cell r="E86">
            <v>11227713</v>
          </cell>
        </row>
      </sheetData>
      <sheetData sheetId="2">
        <row r="76">
          <cell r="D76">
            <v>25984</v>
          </cell>
          <cell r="E76">
            <v>25984</v>
          </cell>
        </row>
        <row r="77">
          <cell r="D77">
            <v>49721145</v>
          </cell>
          <cell r="E77">
            <v>42429686</v>
          </cell>
        </row>
        <row r="79">
          <cell r="D79">
            <v>2672771</v>
          </cell>
          <cell r="E79">
            <v>1952771</v>
          </cell>
        </row>
        <row r="82">
          <cell r="D82">
            <v>8849627</v>
          </cell>
          <cell r="E82">
            <v>8835380</v>
          </cell>
        </row>
        <row r="84">
          <cell r="D84">
            <v>66913246</v>
          </cell>
          <cell r="E84">
            <v>66913246</v>
          </cell>
        </row>
        <row r="86">
          <cell r="D86">
            <v>0</v>
          </cell>
          <cell r="E86">
            <v>0</v>
          </cell>
        </row>
        <row r="87">
          <cell r="D87">
            <v>16524233</v>
          </cell>
          <cell r="E87">
            <v>16309686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tabSelected="1" zoomScaleNormal="100" workbookViewId="0">
      <selection activeCell="G26" sqref="G26"/>
    </sheetView>
  </sheetViews>
  <sheetFormatPr defaultColWidth="9.140625" defaultRowHeight="20.100000000000001" customHeight="1" x14ac:dyDescent="0.25"/>
  <cols>
    <col min="1" max="1" width="6.85546875" style="2" bestFit="1" customWidth="1"/>
    <col min="2" max="2" width="63.5703125" style="3" customWidth="1"/>
    <col min="3" max="4" width="18.140625" style="2" bestFit="1" customWidth="1"/>
    <col min="5" max="5" width="18.140625" style="4" bestFit="1" customWidth="1"/>
    <col min="6" max="6" width="15.140625" style="23" customWidth="1"/>
    <col min="7" max="8" width="9.140625" style="2"/>
    <col min="9" max="9" width="16" style="2" bestFit="1" customWidth="1"/>
    <col min="10" max="11" width="17.7109375" style="2" bestFit="1" customWidth="1"/>
    <col min="12" max="16384" width="9.140625" style="2"/>
  </cols>
  <sheetData>
    <row r="1" spans="1:11" s="1" customFormat="1" ht="20.100000000000001" customHeight="1" x14ac:dyDescent="0.25">
      <c r="A1" s="263"/>
      <c r="B1" s="264"/>
      <c r="D1" s="256" t="s">
        <v>443</v>
      </c>
      <c r="E1" s="257"/>
      <c r="F1" s="257"/>
    </row>
    <row r="2" spans="1:11" s="1" customFormat="1" ht="20.100000000000001" customHeight="1" x14ac:dyDescent="0.25">
      <c r="A2" s="11"/>
      <c r="B2" s="3"/>
      <c r="D2" s="112"/>
      <c r="E2" s="113"/>
      <c r="F2" s="113"/>
    </row>
    <row r="3" spans="1:11" ht="20.100000000000001" customHeight="1" x14ac:dyDescent="0.25">
      <c r="A3" s="262" t="s">
        <v>860</v>
      </c>
      <c r="B3" s="262"/>
      <c r="C3" s="262"/>
      <c r="D3" s="262"/>
      <c r="E3" s="262"/>
      <c r="F3" s="262"/>
    </row>
    <row r="4" spans="1:11" ht="20.100000000000001" customHeight="1" thickBot="1" x14ac:dyDescent="0.3">
      <c r="A4" s="267">
        <v>2023</v>
      </c>
      <c r="B4" s="267"/>
      <c r="C4" s="267"/>
      <c r="D4" s="267"/>
      <c r="E4" s="267"/>
      <c r="F4" s="267"/>
    </row>
    <row r="5" spans="1:11" ht="20.100000000000001" customHeight="1" x14ac:dyDescent="0.25">
      <c r="A5" s="258" t="s">
        <v>855</v>
      </c>
      <c r="B5" s="259"/>
      <c r="C5" s="265" t="s">
        <v>905</v>
      </c>
      <c r="D5" s="265"/>
      <c r="E5" s="265" t="s">
        <v>425</v>
      </c>
      <c r="F5" s="254" t="s">
        <v>426</v>
      </c>
    </row>
    <row r="6" spans="1:11" s="12" customFormat="1" ht="18" customHeight="1" thickBot="1" x14ac:dyDescent="0.3">
      <c r="A6" s="260"/>
      <c r="B6" s="261"/>
      <c r="C6" s="69" t="s">
        <v>398</v>
      </c>
      <c r="D6" s="69" t="s">
        <v>399</v>
      </c>
      <c r="E6" s="266"/>
      <c r="F6" s="255"/>
    </row>
    <row r="7" spans="1:11" ht="18" customHeight="1" x14ac:dyDescent="0.25">
      <c r="A7" s="5" t="s">
        <v>0</v>
      </c>
      <c r="B7" s="6" t="s">
        <v>71</v>
      </c>
      <c r="C7" s="147">
        <v>52680788</v>
      </c>
      <c r="D7" s="147">
        <v>54408833</v>
      </c>
      <c r="E7" s="147">
        <v>51844830</v>
      </c>
      <c r="F7" s="31">
        <f>+E7/D7</f>
        <v>0.95287524362082898</v>
      </c>
    </row>
    <row r="8" spans="1:11" ht="18" customHeight="1" x14ac:dyDescent="0.25">
      <c r="A8" s="8" t="s">
        <v>1</v>
      </c>
      <c r="B8" s="9" t="s">
        <v>21</v>
      </c>
      <c r="C8" s="148">
        <v>7238622</v>
      </c>
      <c r="D8" s="148">
        <v>7206125</v>
      </c>
      <c r="E8" s="148">
        <v>7206125</v>
      </c>
      <c r="F8" s="25">
        <f t="shared" ref="F8:F29" si="0">+E8/D8</f>
        <v>1</v>
      </c>
    </row>
    <row r="9" spans="1:11" ht="18" customHeight="1" x14ac:dyDescent="0.25">
      <c r="A9" s="8" t="s">
        <v>2</v>
      </c>
      <c r="B9" s="9" t="s">
        <v>22</v>
      </c>
      <c r="C9" s="148">
        <v>90050334</v>
      </c>
      <c r="D9" s="148">
        <v>134903585</v>
      </c>
      <c r="E9" s="148">
        <v>123595507</v>
      </c>
      <c r="F9" s="25">
        <f t="shared" si="0"/>
        <v>0.91617659382439687</v>
      </c>
      <c r="I9" s="4"/>
      <c r="J9" s="4"/>
      <c r="K9" s="4"/>
    </row>
    <row r="10" spans="1:11" ht="18" customHeight="1" x14ac:dyDescent="0.25">
      <c r="A10" s="8" t="s">
        <v>3</v>
      </c>
      <c r="B10" s="9" t="s">
        <v>23</v>
      </c>
      <c r="C10" s="148">
        <v>2280000</v>
      </c>
      <c r="D10" s="148">
        <v>4359832</v>
      </c>
      <c r="E10" s="148">
        <v>2852902</v>
      </c>
      <c r="F10" s="25">
        <f t="shared" si="0"/>
        <v>0.65436053499309144</v>
      </c>
      <c r="I10" s="4"/>
      <c r="J10" s="4"/>
      <c r="K10" s="4"/>
    </row>
    <row r="11" spans="1:11" ht="18" customHeight="1" x14ac:dyDescent="0.25">
      <c r="A11" s="8" t="s">
        <v>4</v>
      </c>
      <c r="B11" s="9" t="s">
        <v>24</v>
      </c>
      <c r="C11" s="148">
        <v>44367314</v>
      </c>
      <c r="D11" s="148">
        <v>121379345</v>
      </c>
      <c r="E11" s="148">
        <v>30590637</v>
      </c>
      <c r="F11" s="25">
        <f t="shared" si="0"/>
        <v>0.25202506241898076</v>
      </c>
      <c r="I11" s="212"/>
      <c r="J11" s="212"/>
      <c r="K11" s="212"/>
    </row>
    <row r="12" spans="1:11" ht="18" customHeight="1" x14ac:dyDescent="0.25">
      <c r="A12" s="8" t="s">
        <v>5</v>
      </c>
      <c r="B12" s="9" t="s">
        <v>25</v>
      </c>
      <c r="C12" s="148">
        <v>104864474</v>
      </c>
      <c r="D12" s="148">
        <v>61269527</v>
      </c>
      <c r="E12" s="148">
        <v>53243821</v>
      </c>
      <c r="F12" s="25">
        <f t="shared" si="0"/>
        <v>0.86900982604288757</v>
      </c>
      <c r="I12" s="4"/>
      <c r="J12" s="4"/>
      <c r="K12" s="4"/>
    </row>
    <row r="13" spans="1:11" ht="18" customHeight="1" x14ac:dyDescent="0.25">
      <c r="A13" s="8" t="s">
        <v>6</v>
      </c>
      <c r="B13" s="9" t="s">
        <v>26</v>
      </c>
      <c r="C13" s="148">
        <v>26939264</v>
      </c>
      <c r="D13" s="148">
        <v>83437479</v>
      </c>
      <c r="E13" s="148">
        <v>83222932</v>
      </c>
      <c r="F13" s="25">
        <f t="shared" si="0"/>
        <v>0.99742864954009458</v>
      </c>
      <c r="I13" s="4"/>
      <c r="J13" s="4"/>
      <c r="K13" s="4"/>
    </row>
    <row r="14" spans="1:11" ht="18" customHeight="1" x14ac:dyDescent="0.25">
      <c r="A14" s="8" t="s">
        <v>7</v>
      </c>
      <c r="B14" s="9" t="s">
        <v>27</v>
      </c>
      <c r="C14" s="148">
        <v>0</v>
      </c>
      <c r="D14" s="148">
        <v>3999999</v>
      </c>
      <c r="E14" s="148">
        <v>3999999</v>
      </c>
      <c r="F14" s="25">
        <f>+E14/D14</f>
        <v>1</v>
      </c>
      <c r="I14" s="4"/>
      <c r="J14" s="4"/>
      <c r="K14" s="4"/>
    </row>
    <row r="15" spans="1:11" ht="18" customHeight="1" thickBot="1" x14ac:dyDescent="0.3">
      <c r="A15" s="153" t="s">
        <v>8</v>
      </c>
      <c r="B15" s="154" t="s">
        <v>28</v>
      </c>
      <c r="C15" s="155">
        <f>SUM(C7:C14)</f>
        <v>328420796</v>
      </c>
      <c r="D15" s="155">
        <f>SUM(D7:D14)</f>
        <v>470964725</v>
      </c>
      <c r="E15" s="155">
        <f>SUM(E7:E14)</f>
        <v>356556753</v>
      </c>
      <c r="F15" s="240">
        <f t="shared" si="0"/>
        <v>0.75707740744277607</v>
      </c>
      <c r="I15" s="212"/>
      <c r="J15" s="212"/>
      <c r="K15" s="212"/>
    </row>
    <row r="16" spans="1:11" ht="18" customHeight="1" thickBot="1" x14ac:dyDescent="0.3">
      <c r="A16" s="241" t="s">
        <v>9</v>
      </c>
      <c r="B16" s="242" t="s">
        <v>1037</v>
      </c>
      <c r="C16" s="243">
        <v>229463258</v>
      </c>
      <c r="D16" s="243">
        <v>244796521</v>
      </c>
      <c r="E16" s="243">
        <v>244796521</v>
      </c>
      <c r="F16" s="244">
        <f>+E16/D16</f>
        <v>1</v>
      </c>
    </row>
    <row r="17" spans="1:6" s="17" customFormat="1" ht="24.95" customHeight="1" thickBot="1" x14ac:dyDescent="0.3">
      <c r="A17" s="241" t="s">
        <v>9</v>
      </c>
      <c r="B17" s="242" t="s">
        <v>1038</v>
      </c>
      <c r="C17" s="243">
        <v>0</v>
      </c>
      <c r="D17" s="243">
        <v>990000000</v>
      </c>
      <c r="E17" s="243">
        <v>990000000</v>
      </c>
      <c r="F17" s="244">
        <f t="shared" si="0"/>
        <v>1</v>
      </c>
    </row>
    <row r="18" spans="1:6" ht="18" customHeight="1" thickBot="1" x14ac:dyDescent="0.3">
      <c r="A18" s="250" t="s">
        <v>1039</v>
      </c>
      <c r="B18" s="251"/>
      <c r="C18" s="245">
        <f>SUM(C15:C16)</f>
        <v>557884054</v>
      </c>
      <c r="D18" s="245">
        <f t="shared" ref="D18:E18" si="1">SUM(D15:D16)</f>
        <v>715761246</v>
      </c>
      <c r="E18" s="245">
        <f t="shared" si="1"/>
        <v>601353274</v>
      </c>
      <c r="F18" s="246">
        <f t="shared" si="0"/>
        <v>0.84015902978910373</v>
      </c>
    </row>
    <row r="19" spans="1:6" ht="18" customHeight="1" thickBot="1" x14ac:dyDescent="0.3">
      <c r="A19" s="252" t="s">
        <v>10</v>
      </c>
      <c r="B19" s="253"/>
      <c r="C19" s="152">
        <f>+C15+C16+C17</f>
        <v>557884054</v>
      </c>
      <c r="D19" s="152">
        <f t="shared" ref="D19:E19" si="2">+D15+D16+D17</f>
        <v>1705761246</v>
      </c>
      <c r="E19" s="152">
        <f t="shared" si="2"/>
        <v>1591353274</v>
      </c>
      <c r="F19" s="247">
        <f t="shared" si="0"/>
        <v>0.9329284961372607</v>
      </c>
    </row>
    <row r="20" spans="1:6" ht="18" customHeight="1" x14ac:dyDescent="0.25">
      <c r="A20" s="5" t="s">
        <v>11</v>
      </c>
      <c r="B20" s="6" t="s">
        <v>30</v>
      </c>
      <c r="C20" s="147">
        <v>267320425</v>
      </c>
      <c r="D20" s="147">
        <v>288188496</v>
      </c>
      <c r="E20" s="147">
        <v>288188496</v>
      </c>
      <c r="F20" s="31">
        <f t="shared" si="0"/>
        <v>1</v>
      </c>
    </row>
    <row r="21" spans="1:6" ht="18" customHeight="1" x14ac:dyDescent="0.25">
      <c r="A21" s="8" t="s">
        <v>12</v>
      </c>
      <c r="B21" s="9" t="s">
        <v>31</v>
      </c>
      <c r="C21" s="148">
        <v>62246336</v>
      </c>
      <c r="D21" s="148">
        <v>31100000</v>
      </c>
      <c r="E21" s="148">
        <v>31100000</v>
      </c>
      <c r="F21" s="25">
        <f t="shared" si="0"/>
        <v>1</v>
      </c>
    </row>
    <row r="22" spans="1:6" ht="18" customHeight="1" x14ac:dyDescent="0.25">
      <c r="A22" s="8" t="s">
        <v>13</v>
      </c>
      <c r="B22" s="9" t="s">
        <v>32</v>
      </c>
      <c r="C22" s="148">
        <v>85500000</v>
      </c>
      <c r="D22" s="148">
        <v>361381042</v>
      </c>
      <c r="E22" s="148">
        <v>356791737</v>
      </c>
      <c r="F22" s="25">
        <f t="shared" si="0"/>
        <v>0.98730064816183694</v>
      </c>
    </row>
    <row r="23" spans="1:6" ht="18" customHeight="1" x14ac:dyDescent="0.25">
      <c r="A23" s="8" t="s">
        <v>14</v>
      </c>
      <c r="B23" s="9" t="s">
        <v>33</v>
      </c>
      <c r="C23" s="148">
        <v>38307800</v>
      </c>
      <c r="D23" s="148">
        <v>66847463</v>
      </c>
      <c r="E23" s="148">
        <v>65927636</v>
      </c>
      <c r="F23" s="25">
        <f t="shared" si="0"/>
        <v>0.98623991160292801</v>
      </c>
    </row>
    <row r="24" spans="1:6" ht="18" customHeight="1" x14ac:dyDescent="0.25">
      <c r="A24" s="8" t="s">
        <v>15</v>
      </c>
      <c r="B24" s="9" t="s">
        <v>34</v>
      </c>
      <c r="C24" s="148">
        <v>0</v>
      </c>
      <c r="D24" s="148">
        <v>32920818</v>
      </c>
      <c r="E24" s="148">
        <v>32920818</v>
      </c>
      <c r="F24" s="25">
        <f t="shared" si="0"/>
        <v>1</v>
      </c>
    </row>
    <row r="25" spans="1:6" ht="18" customHeight="1" x14ac:dyDescent="0.25">
      <c r="A25" s="8" t="s">
        <v>16</v>
      </c>
      <c r="B25" s="9" t="s">
        <v>35</v>
      </c>
      <c r="C25" s="148">
        <v>0</v>
      </c>
      <c r="D25" s="148">
        <v>1542761</v>
      </c>
      <c r="E25" s="148">
        <v>1542761</v>
      </c>
      <c r="F25" s="25">
        <f>+E25/D25</f>
        <v>1</v>
      </c>
    </row>
    <row r="26" spans="1:6" ht="18" customHeight="1" x14ac:dyDescent="0.25">
      <c r="A26" s="8" t="s">
        <v>17</v>
      </c>
      <c r="B26" s="9" t="s">
        <v>36</v>
      </c>
      <c r="C26" s="148">
        <v>150000</v>
      </c>
      <c r="D26" s="148">
        <v>32358699</v>
      </c>
      <c r="E26" s="148">
        <v>28358700</v>
      </c>
      <c r="F26" s="25">
        <f>+E26/D26</f>
        <v>0.8763856668032296</v>
      </c>
    </row>
    <row r="27" spans="1:6" s="17" customFormat="1" ht="24.95" customHeight="1" thickBot="1" x14ac:dyDescent="0.3">
      <c r="A27" s="153" t="s">
        <v>18</v>
      </c>
      <c r="B27" s="154" t="s">
        <v>37</v>
      </c>
      <c r="C27" s="155">
        <f>SUM(C20:C26)</f>
        <v>453524561</v>
      </c>
      <c r="D27" s="155">
        <f>SUM(D20:D26)</f>
        <v>814339279</v>
      </c>
      <c r="E27" s="155">
        <f>SUM(E20:E26)</f>
        <v>804830148</v>
      </c>
      <c r="F27" s="240">
        <f t="shared" si="0"/>
        <v>0.98832288795933176</v>
      </c>
    </row>
    <row r="28" spans="1:6" ht="20.100000000000001" customHeight="1" thickBot="1" x14ac:dyDescent="0.3">
      <c r="A28" s="241" t="s">
        <v>19</v>
      </c>
      <c r="B28" s="242" t="s">
        <v>1040</v>
      </c>
      <c r="C28" s="243">
        <v>104359493</v>
      </c>
      <c r="D28" s="243">
        <f>891421967-800000000</f>
        <v>91421967</v>
      </c>
      <c r="E28" s="243">
        <v>91421967</v>
      </c>
      <c r="F28" s="244">
        <f>+E28/D28</f>
        <v>1</v>
      </c>
    </row>
    <row r="29" spans="1:6" ht="20.100000000000001" customHeight="1" thickBot="1" x14ac:dyDescent="0.3">
      <c r="A29" s="248" t="s">
        <v>19</v>
      </c>
      <c r="B29" s="70" t="s">
        <v>1041</v>
      </c>
      <c r="C29" s="249">
        <v>0</v>
      </c>
      <c r="D29" s="249">
        <v>800000000</v>
      </c>
      <c r="E29" s="249">
        <v>800000000</v>
      </c>
      <c r="F29" s="174">
        <f t="shared" si="0"/>
        <v>1</v>
      </c>
    </row>
    <row r="30" spans="1:6" ht="20.100000000000001" customHeight="1" thickBot="1" x14ac:dyDescent="0.3">
      <c r="A30" s="250" t="s">
        <v>1042</v>
      </c>
      <c r="B30" s="251"/>
      <c r="C30" s="245">
        <f>SUM(C27:C28)</f>
        <v>557884054</v>
      </c>
      <c r="D30" s="245">
        <f t="shared" ref="D30:E30" si="3">SUM(D27:D28)</f>
        <v>905761246</v>
      </c>
      <c r="E30" s="245">
        <f t="shared" si="3"/>
        <v>896252115</v>
      </c>
      <c r="F30" s="246">
        <f>+E30/D30</f>
        <v>0.98950150379915902</v>
      </c>
    </row>
    <row r="31" spans="1:6" ht="20.100000000000001" customHeight="1" thickBot="1" x14ac:dyDescent="0.3">
      <c r="A31" s="252" t="s">
        <v>20</v>
      </c>
      <c r="B31" s="253"/>
      <c r="C31" s="152">
        <f>+C27+C28+C29</f>
        <v>557884054</v>
      </c>
      <c r="D31" s="152">
        <f t="shared" ref="D31:E31" si="4">+D27+D28+D29</f>
        <v>1705761246</v>
      </c>
      <c r="E31" s="152">
        <f t="shared" si="4"/>
        <v>1696252115</v>
      </c>
      <c r="F31" s="247">
        <f>+E31/D31</f>
        <v>0.9944252860578825</v>
      </c>
    </row>
  </sheetData>
  <mergeCells count="12">
    <mergeCell ref="A30:B30"/>
    <mergeCell ref="A31:B31"/>
    <mergeCell ref="F5:F6"/>
    <mergeCell ref="D1:F1"/>
    <mergeCell ref="A5:B6"/>
    <mergeCell ref="A3:F3"/>
    <mergeCell ref="A1:B1"/>
    <mergeCell ref="C5:D5"/>
    <mergeCell ref="E5:E6"/>
    <mergeCell ref="A4:F4"/>
    <mergeCell ref="A18:B18"/>
    <mergeCell ref="A19:B19"/>
  </mergeCells>
  <printOptions horizontalCentered="1" verticalCentered="1"/>
  <pageMargins left="0.51181102362204722" right="0.51181102362204722" top="0.51181102362204722" bottom="0.51181102362204722" header="0.31496062992125984" footer="0.31496062992125984"/>
  <pageSetup paperSize="9" scale="91" orientation="landscape" r:id="rId1"/>
  <headerFooter>
    <oddHeader>&amp;LNagycenk Nagyközség Önkormányzata&amp;C&amp;"-,Félkövér"&amp;14 2023. ÉVI KÖLTSÉGVETÉS VÉGREHAJTÁSA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99"/>
  <sheetViews>
    <sheetView topLeftCell="A15" zoomScaleNormal="100" workbookViewId="0">
      <selection activeCell="G26" sqref="G26"/>
    </sheetView>
  </sheetViews>
  <sheetFormatPr defaultColWidth="9.140625" defaultRowHeight="15.75" x14ac:dyDescent="0.25"/>
  <cols>
    <col min="1" max="1" width="54.7109375" style="16" customWidth="1"/>
    <col min="2" max="2" width="7.140625" style="11" bestFit="1" customWidth="1"/>
    <col min="3" max="3" width="16.85546875" style="14" bestFit="1" customWidth="1"/>
    <col min="4" max="5" width="18.7109375" style="14" bestFit="1" customWidth="1"/>
    <col min="6" max="6" width="16.28515625" style="22" bestFit="1" customWidth="1"/>
    <col min="7" max="16384" width="9.140625" style="1"/>
  </cols>
  <sheetData>
    <row r="1" spans="1:6" ht="20.100000000000001" customHeight="1" x14ac:dyDescent="0.25">
      <c r="A1" s="263"/>
      <c r="B1" s="264"/>
      <c r="D1" s="271" t="s">
        <v>441</v>
      </c>
      <c r="E1" s="257"/>
      <c r="F1" s="257"/>
    </row>
    <row r="2" spans="1:6" ht="20.100000000000001" customHeight="1" x14ac:dyDescent="0.25">
      <c r="A2" s="11"/>
    </row>
    <row r="3" spans="1:6" ht="18.75" x14ac:dyDescent="0.25">
      <c r="A3" s="262" t="s">
        <v>394</v>
      </c>
      <c r="B3" s="262"/>
      <c r="C3" s="262"/>
      <c r="D3" s="262"/>
      <c r="E3" s="270"/>
      <c r="F3" s="270"/>
    </row>
    <row r="4" spans="1:6" s="2" customFormat="1" ht="20.100000000000001" customHeight="1" thickBot="1" x14ac:dyDescent="0.3">
      <c r="A4" s="267">
        <v>2023</v>
      </c>
      <c r="B4" s="267"/>
      <c r="C4" s="267"/>
      <c r="D4" s="267"/>
      <c r="E4" s="267"/>
      <c r="F4" s="267"/>
    </row>
    <row r="5" spans="1:6" s="2" customFormat="1" ht="30" customHeight="1" x14ac:dyDescent="0.25">
      <c r="A5" s="272" t="s">
        <v>855</v>
      </c>
      <c r="B5" s="273"/>
      <c r="C5" s="265" t="s">
        <v>905</v>
      </c>
      <c r="D5" s="265"/>
      <c r="E5" s="265" t="s">
        <v>425</v>
      </c>
      <c r="F5" s="254" t="s">
        <v>427</v>
      </c>
    </row>
    <row r="6" spans="1:6" s="12" customFormat="1" ht="24.75" customHeight="1" thickBot="1" x14ac:dyDescent="0.3">
      <c r="A6" s="274"/>
      <c r="B6" s="275"/>
      <c r="C6" s="163" t="s">
        <v>398</v>
      </c>
      <c r="D6" s="163" t="s">
        <v>399</v>
      </c>
      <c r="E6" s="268"/>
      <c r="F6" s="269"/>
    </row>
    <row r="7" spans="1:6" s="2" customFormat="1" ht="15" x14ac:dyDescent="0.25">
      <c r="A7" s="164" t="s">
        <v>245</v>
      </c>
      <c r="B7" s="6" t="s">
        <v>319</v>
      </c>
      <c r="C7" s="30">
        <v>111938685</v>
      </c>
      <c r="D7" s="30">
        <v>120110185</v>
      </c>
      <c r="E7" s="30">
        <v>120110185</v>
      </c>
      <c r="F7" s="31">
        <f>+E7/D7</f>
        <v>1</v>
      </c>
    </row>
    <row r="8" spans="1:6" s="2" customFormat="1" ht="30" x14ac:dyDescent="0.25">
      <c r="A8" s="156" t="s">
        <v>246</v>
      </c>
      <c r="B8" s="9" t="s">
        <v>320</v>
      </c>
      <c r="C8" s="24">
        <v>87026780</v>
      </c>
      <c r="D8" s="24">
        <v>104202596</v>
      </c>
      <c r="E8" s="24">
        <v>104202596</v>
      </c>
      <c r="F8" s="25">
        <f>+E8/D8</f>
        <v>1</v>
      </c>
    </row>
    <row r="9" spans="1:6" s="2" customFormat="1" ht="30" x14ac:dyDescent="0.25">
      <c r="A9" s="156" t="s">
        <v>459</v>
      </c>
      <c r="B9" s="9" t="s">
        <v>460</v>
      </c>
      <c r="C9" s="24">
        <v>21154544</v>
      </c>
      <c r="D9" s="24">
        <v>21248584</v>
      </c>
      <c r="E9" s="24">
        <v>21248584</v>
      </c>
      <c r="F9" s="25">
        <f>+E9/D9</f>
        <v>1</v>
      </c>
    </row>
    <row r="10" spans="1:6" s="2" customFormat="1" ht="30" x14ac:dyDescent="0.25">
      <c r="A10" s="156" t="s">
        <v>458</v>
      </c>
      <c r="B10" s="9" t="s">
        <v>461</v>
      </c>
      <c r="C10" s="24">
        <v>28508245</v>
      </c>
      <c r="D10" s="24">
        <v>23585668</v>
      </c>
      <c r="E10" s="24">
        <v>23585668</v>
      </c>
      <c r="F10" s="25">
        <f>+E10/D10</f>
        <v>1</v>
      </c>
    </row>
    <row r="11" spans="1:6" s="2" customFormat="1" ht="15" x14ac:dyDescent="0.25">
      <c r="A11" s="156" t="s">
        <v>247</v>
      </c>
      <c r="B11" s="9" t="s">
        <v>321</v>
      </c>
      <c r="C11" s="24">
        <v>5680771</v>
      </c>
      <c r="D11" s="24">
        <v>6991083</v>
      </c>
      <c r="E11" s="24">
        <v>6991083</v>
      </c>
      <c r="F11" s="25">
        <f>+E11/D11</f>
        <v>1</v>
      </c>
    </row>
    <row r="12" spans="1:6" s="2" customFormat="1" ht="15" x14ac:dyDescent="0.25">
      <c r="A12" s="156" t="s">
        <v>248</v>
      </c>
      <c r="B12" s="9" t="s">
        <v>322</v>
      </c>
      <c r="C12" s="24"/>
      <c r="D12" s="24"/>
      <c r="E12" s="24"/>
      <c r="F12" s="25"/>
    </row>
    <row r="13" spans="1:6" s="2" customFormat="1" ht="15" x14ac:dyDescent="0.25">
      <c r="A13" s="156" t="s">
        <v>249</v>
      </c>
      <c r="B13" s="9" t="s">
        <v>323</v>
      </c>
      <c r="C13" s="24"/>
      <c r="D13" s="24">
        <v>6665080</v>
      </c>
      <c r="E13" s="24">
        <v>6665080</v>
      </c>
      <c r="F13" s="25">
        <f>+E13/D13</f>
        <v>1</v>
      </c>
    </row>
    <row r="14" spans="1:6" s="2" customFormat="1" ht="15" x14ac:dyDescent="0.25">
      <c r="A14" s="157" t="s">
        <v>250</v>
      </c>
      <c r="B14" s="15" t="s">
        <v>324</v>
      </c>
      <c r="C14" s="169">
        <f>SUM(C7:C13)</f>
        <v>254309025</v>
      </c>
      <c r="D14" s="169">
        <f>SUM(D7:D13)</f>
        <v>282803196</v>
      </c>
      <c r="E14" s="169">
        <f>SUM(E7:E13)</f>
        <v>282803196</v>
      </c>
      <c r="F14" s="170">
        <f>+E14/D14</f>
        <v>1</v>
      </c>
    </row>
    <row r="15" spans="1:6" s="2" customFormat="1" ht="15" x14ac:dyDescent="0.25">
      <c r="A15" s="156" t="s">
        <v>251</v>
      </c>
      <c r="B15" s="9" t="s">
        <v>325</v>
      </c>
      <c r="C15" s="24"/>
      <c r="D15" s="24"/>
      <c r="E15" s="24"/>
      <c r="F15" s="25"/>
    </row>
    <row r="16" spans="1:6" s="2" customFormat="1" ht="30" x14ac:dyDescent="0.25">
      <c r="A16" s="156" t="s">
        <v>252</v>
      </c>
      <c r="B16" s="9" t="s">
        <v>326</v>
      </c>
      <c r="C16" s="24"/>
      <c r="D16" s="24"/>
      <c r="E16" s="24"/>
      <c r="F16" s="25"/>
    </row>
    <row r="17" spans="1:6" s="2" customFormat="1" ht="30" x14ac:dyDescent="0.25">
      <c r="A17" s="156" t="s">
        <v>253</v>
      </c>
      <c r="B17" s="9" t="s">
        <v>327</v>
      </c>
      <c r="C17" s="24"/>
      <c r="D17" s="24"/>
      <c r="E17" s="24"/>
      <c r="F17" s="25"/>
    </row>
    <row r="18" spans="1:6" s="2" customFormat="1" ht="30" x14ac:dyDescent="0.25">
      <c r="A18" s="156" t="s">
        <v>254</v>
      </c>
      <c r="B18" s="9" t="s">
        <v>328</v>
      </c>
      <c r="C18" s="24"/>
      <c r="D18" s="24"/>
      <c r="E18" s="24"/>
      <c r="F18" s="25"/>
    </row>
    <row r="19" spans="1:6" s="2" customFormat="1" ht="30" x14ac:dyDescent="0.25">
      <c r="A19" s="156" t="s">
        <v>255</v>
      </c>
      <c r="B19" s="9" t="s">
        <v>329</v>
      </c>
      <c r="C19" s="24">
        <v>13011400</v>
      </c>
      <c r="D19" s="24">
        <v>5385300</v>
      </c>
      <c r="E19" s="24">
        <v>5385300</v>
      </c>
      <c r="F19" s="25">
        <f>+E19/D19</f>
        <v>1</v>
      </c>
    </row>
    <row r="20" spans="1:6" s="2" customFormat="1" ht="30" customHeight="1" thickBot="1" x14ac:dyDescent="0.3">
      <c r="A20" s="165" t="s">
        <v>30</v>
      </c>
      <c r="B20" s="166" t="s">
        <v>11</v>
      </c>
      <c r="C20" s="171">
        <f>SUM(C14:C19)</f>
        <v>267320425</v>
      </c>
      <c r="D20" s="171">
        <f>SUM(D14:D19)</f>
        <v>288188496</v>
      </c>
      <c r="E20" s="171">
        <f>SUM(E14:E19)</f>
        <v>288188496</v>
      </c>
      <c r="F20" s="172">
        <f>+E20/D20</f>
        <v>1</v>
      </c>
    </row>
    <row r="21" spans="1:6" s="2" customFormat="1" ht="15" x14ac:dyDescent="0.25">
      <c r="A21" s="164" t="s">
        <v>280</v>
      </c>
      <c r="B21" s="6" t="s">
        <v>356</v>
      </c>
      <c r="C21" s="30"/>
      <c r="D21" s="30"/>
      <c r="E21" s="30"/>
      <c r="F21" s="31"/>
    </row>
    <row r="22" spans="1:6" s="2" customFormat="1" ht="30" x14ac:dyDescent="0.25">
      <c r="A22" s="156" t="s">
        <v>281</v>
      </c>
      <c r="B22" s="9" t="s">
        <v>357</v>
      </c>
      <c r="C22" s="24"/>
      <c r="D22" s="24"/>
      <c r="E22" s="24"/>
      <c r="F22" s="25"/>
    </row>
    <row r="23" spans="1:6" s="2" customFormat="1" ht="30" x14ac:dyDescent="0.25">
      <c r="A23" s="156" t="s">
        <v>282</v>
      </c>
      <c r="B23" s="9" t="s">
        <v>358</v>
      </c>
      <c r="C23" s="24"/>
      <c r="D23" s="24"/>
      <c r="E23" s="24"/>
      <c r="F23" s="25"/>
    </row>
    <row r="24" spans="1:6" s="2" customFormat="1" ht="30" x14ac:dyDescent="0.25">
      <c r="A24" s="156" t="s">
        <v>283</v>
      </c>
      <c r="B24" s="9" t="s">
        <v>359</v>
      </c>
      <c r="C24" s="24"/>
      <c r="D24" s="24"/>
      <c r="E24" s="24"/>
      <c r="F24" s="25"/>
    </row>
    <row r="25" spans="1:6" s="2" customFormat="1" ht="30" x14ac:dyDescent="0.25">
      <c r="A25" s="156" t="s">
        <v>284</v>
      </c>
      <c r="B25" s="9" t="s">
        <v>360</v>
      </c>
      <c r="C25" s="24">
        <v>62246336</v>
      </c>
      <c r="D25" s="24">
        <v>31100000</v>
      </c>
      <c r="E25" s="24">
        <v>31100000</v>
      </c>
      <c r="F25" s="25">
        <f>+E25/D25</f>
        <v>1</v>
      </c>
    </row>
    <row r="26" spans="1:6" s="2" customFormat="1" ht="30" customHeight="1" thickBot="1" x14ac:dyDescent="0.3">
      <c r="A26" s="165" t="s">
        <v>31</v>
      </c>
      <c r="B26" s="166" t="s">
        <v>12</v>
      </c>
      <c r="C26" s="171">
        <f>SUM(C21:C25)</f>
        <v>62246336</v>
      </c>
      <c r="D26" s="171">
        <f>SUM(D21:D25)</f>
        <v>31100000</v>
      </c>
      <c r="E26" s="171">
        <f>SUM(E21:E25)</f>
        <v>31100000</v>
      </c>
      <c r="F26" s="172">
        <f>+E26/D26</f>
        <v>1</v>
      </c>
    </row>
    <row r="27" spans="1:6" s="2" customFormat="1" ht="15" x14ac:dyDescent="0.25">
      <c r="A27" s="164" t="s">
        <v>256</v>
      </c>
      <c r="B27" s="6" t="s">
        <v>330</v>
      </c>
      <c r="C27" s="30"/>
      <c r="D27" s="30">
        <v>193573</v>
      </c>
      <c r="E27" s="30">
        <v>193573</v>
      </c>
      <c r="F27" s="31">
        <f>+E27/D27</f>
        <v>1</v>
      </c>
    </row>
    <row r="28" spans="1:6" s="2" customFormat="1" ht="15" x14ac:dyDescent="0.25">
      <c r="A28" s="156" t="s">
        <v>257</v>
      </c>
      <c r="B28" s="9" t="s">
        <v>331</v>
      </c>
      <c r="C28" s="24"/>
      <c r="D28" s="24"/>
      <c r="E28" s="24"/>
      <c r="F28" s="25"/>
    </row>
    <row r="29" spans="1:6" s="2" customFormat="1" ht="15" x14ac:dyDescent="0.25">
      <c r="A29" s="157" t="s">
        <v>258</v>
      </c>
      <c r="B29" s="15" t="s">
        <v>332</v>
      </c>
      <c r="C29" s="169">
        <f>+C27+C28</f>
        <v>0</v>
      </c>
      <c r="D29" s="169">
        <f>+D27+D28</f>
        <v>193573</v>
      </c>
      <c r="E29" s="169">
        <f>+E27+E28</f>
        <v>193573</v>
      </c>
      <c r="F29" s="25"/>
    </row>
    <row r="30" spans="1:6" s="2" customFormat="1" ht="15" x14ac:dyDescent="0.25">
      <c r="A30" s="156" t="s">
        <v>259</v>
      </c>
      <c r="B30" s="9" t="s">
        <v>333</v>
      </c>
      <c r="C30" s="24"/>
      <c r="D30" s="24"/>
      <c r="E30" s="24"/>
      <c r="F30" s="25"/>
    </row>
    <row r="31" spans="1:6" s="2" customFormat="1" ht="15" x14ac:dyDescent="0.25">
      <c r="A31" s="156" t="s">
        <v>260</v>
      </c>
      <c r="B31" s="9" t="s">
        <v>334</v>
      </c>
      <c r="C31" s="24"/>
      <c r="D31" s="24"/>
      <c r="E31" s="24"/>
      <c r="F31" s="25"/>
    </row>
    <row r="32" spans="1:6" s="2" customFormat="1" ht="15" x14ac:dyDescent="0.25">
      <c r="A32" s="156" t="s">
        <v>261</v>
      </c>
      <c r="B32" s="9" t="s">
        <v>335</v>
      </c>
      <c r="C32" s="24">
        <v>27000000</v>
      </c>
      <c r="D32" s="24">
        <v>27641535</v>
      </c>
      <c r="E32" s="24">
        <v>25852131</v>
      </c>
      <c r="F32" s="25">
        <f>+E32/D32</f>
        <v>0.93526394246918632</v>
      </c>
    </row>
    <row r="33" spans="1:6" s="2" customFormat="1" ht="15" x14ac:dyDescent="0.25">
      <c r="A33" s="156" t="s">
        <v>262</v>
      </c>
      <c r="B33" s="9" t="s">
        <v>336</v>
      </c>
      <c r="C33" s="24">
        <v>58000000</v>
      </c>
      <c r="D33" s="24">
        <v>332041058</v>
      </c>
      <c r="E33" s="24">
        <v>330035140</v>
      </c>
      <c r="F33" s="25">
        <f>+E33/D33</f>
        <v>0.99395882541730729</v>
      </c>
    </row>
    <row r="34" spans="1:6" s="2" customFormat="1" ht="15" x14ac:dyDescent="0.25">
      <c r="A34" s="156" t="s">
        <v>263</v>
      </c>
      <c r="B34" s="9" t="s">
        <v>337</v>
      </c>
      <c r="C34" s="24"/>
      <c r="D34" s="24"/>
      <c r="E34" s="24"/>
      <c r="F34" s="25"/>
    </row>
    <row r="35" spans="1:6" s="2" customFormat="1" ht="15" x14ac:dyDescent="0.25">
      <c r="A35" s="156" t="s">
        <v>264</v>
      </c>
      <c r="B35" s="9" t="s">
        <v>338</v>
      </c>
      <c r="C35" s="24"/>
      <c r="D35" s="24"/>
      <c r="E35" s="24"/>
      <c r="F35" s="25"/>
    </row>
    <row r="36" spans="1:6" s="2" customFormat="1" ht="15" x14ac:dyDescent="0.25">
      <c r="A36" s="156" t="s">
        <v>265</v>
      </c>
      <c r="B36" s="9" t="s">
        <v>339</v>
      </c>
      <c r="C36" s="24"/>
      <c r="D36" s="24"/>
      <c r="E36" s="24"/>
      <c r="F36" s="25"/>
    </row>
    <row r="37" spans="1:6" s="2" customFormat="1" ht="15" x14ac:dyDescent="0.25">
      <c r="A37" s="156" t="s">
        <v>266</v>
      </c>
      <c r="B37" s="9" t="s">
        <v>340</v>
      </c>
      <c r="C37" s="24"/>
      <c r="D37" s="24"/>
      <c r="E37" s="24"/>
      <c r="F37" s="25"/>
    </row>
    <row r="38" spans="1:6" s="2" customFormat="1" ht="15" x14ac:dyDescent="0.25">
      <c r="A38" s="157" t="s">
        <v>267</v>
      </c>
      <c r="B38" s="15" t="s">
        <v>341</v>
      </c>
      <c r="C38" s="169">
        <f>+C33+C34+C35+C36+C37</f>
        <v>58000000</v>
      </c>
      <c r="D38" s="169">
        <f>+D33+D34+D35+D36+D37</f>
        <v>332041058</v>
      </c>
      <c r="E38" s="169">
        <f>+E33+E34+E35+E36+E37</f>
        <v>330035140</v>
      </c>
      <c r="F38" s="170">
        <f>+E38/D38</f>
        <v>0.99395882541730729</v>
      </c>
    </row>
    <row r="39" spans="1:6" s="2" customFormat="1" ht="15" x14ac:dyDescent="0.25">
      <c r="A39" s="156" t="s">
        <v>415</v>
      </c>
      <c r="B39" s="9" t="s">
        <v>342</v>
      </c>
      <c r="C39" s="24">
        <v>500000</v>
      </c>
      <c r="D39" s="24">
        <v>1504876</v>
      </c>
      <c r="E39" s="24">
        <v>710893</v>
      </c>
      <c r="F39" s="25">
        <f>+E39/D39</f>
        <v>0.47239307424664889</v>
      </c>
    </row>
    <row r="40" spans="1:6" s="2" customFormat="1" ht="30" customHeight="1" thickBot="1" x14ac:dyDescent="0.3">
      <c r="A40" s="165" t="s">
        <v>32</v>
      </c>
      <c r="B40" s="166" t="s">
        <v>13</v>
      </c>
      <c r="C40" s="171">
        <f>+C39+C38+C32+C31+C30+C29</f>
        <v>85500000</v>
      </c>
      <c r="D40" s="171">
        <f>+D39+D38+D32+D31+D30+D29</f>
        <v>361381042</v>
      </c>
      <c r="E40" s="171">
        <f>+E39+E38+E32+E31+E30+E29</f>
        <v>356791737</v>
      </c>
      <c r="F40" s="172">
        <f>+E40/D40</f>
        <v>0.98730064816183694</v>
      </c>
    </row>
    <row r="41" spans="1:6" s="2" customFormat="1" ht="15" x14ac:dyDescent="0.25">
      <c r="A41" s="164" t="s">
        <v>268</v>
      </c>
      <c r="B41" s="6" t="s">
        <v>343</v>
      </c>
      <c r="C41" s="30"/>
      <c r="D41" s="30"/>
      <c r="E41" s="30"/>
      <c r="F41" s="31"/>
    </row>
    <row r="42" spans="1:6" s="2" customFormat="1" ht="15" x14ac:dyDescent="0.25">
      <c r="A42" s="156" t="s">
        <v>269</v>
      </c>
      <c r="B42" s="9" t="s">
        <v>344</v>
      </c>
      <c r="C42" s="24">
        <v>4393701</v>
      </c>
      <c r="D42" s="24">
        <v>5468000</v>
      </c>
      <c r="E42" s="24">
        <v>5468000</v>
      </c>
      <c r="F42" s="25">
        <f>+E42/D42</f>
        <v>1</v>
      </c>
    </row>
    <row r="43" spans="1:6" s="2" customFormat="1" ht="15" x14ac:dyDescent="0.25">
      <c r="A43" s="156" t="s">
        <v>270</v>
      </c>
      <c r="B43" s="9" t="s">
        <v>345</v>
      </c>
      <c r="C43" s="24">
        <v>1000000</v>
      </c>
      <c r="D43" s="24">
        <v>6999405</v>
      </c>
      <c r="E43" s="24">
        <v>6999405</v>
      </c>
      <c r="F43" s="25">
        <f>+E43/D43</f>
        <v>1</v>
      </c>
    </row>
    <row r="44" spans="1:6" s="2" customFormat="1" ht="15" x14ac:dyDescent="0.25">
      <c r="A44" s="156" t="s">
        <v>271</v>
      </c>
      <c r="B44" s="9" t="s">
        <v>346</v>
      </c>
      <c r="C44" s="24">
        <v>25300000</v>
      </c>
      <c r="D44" s="24">
        <v>29761908</v>
      </c>
      <c r="E44" s="24">
        <v>28842583</v>
      </c>
      <c r="F44" s="25">
        <f>+E44/D44</f>
        <v>0.96911068336075767</v>
      </c>
    </row>
    <row r="45" spans="1:6" s="2" customFormat="1" ht="15" x14ac:dyDescent="0.25">
      <c r="A45" s="156" t="s">
        <v>272</v>
      </c>
      <c r="B45" s="9" t="s">
        <v>347</v>
      </c>
      <c r="C45" s="24"/>
      <c r="D45" s="24"/>
      <c r="E45" s="24"/>
      <c r="F45" s="25"/>
    </row>
    <row r="46" spans="1:6" s="2" customFormat="1" ht="15" x14ac:dyDescent="0.25">
      <c r="A46" s="156" t="s">
        <v>273</v>
      </c>
      <c r="B46" s="9" t="s">
        <v>348</v>
      </c>
      <c r="C46" s="24">
        <v>4696299</v>
      </c>
      <c r="D46" s="24">
        <v>14849157</v>
      </c>
      <c r="E46" s="24">
        <v>14849157</v>
      </c>
      <c r="F46" s="25">
        <f>+E46/D46</f>
        <v>1</v>
      </c>
    </row>
    <row r="47" spans="1:6" s="2" customFormat="1" ht="15" x14ac:dyDescent="0.25">
      <c r="A47" s="156" t="s">
        <v>428</v>
      </c>
      <c r="B47" s="9" t="s">
        <v>349</v>
      </c>
      <c r="C47" s="24">
        <v>2902800</v>
      </c>
      <c r="D47" s="24">
        <v>2028000</v>
      </c>
      <c r="E47" s="24">
        <v>2028000</v>
      </c>
      <c r="F47" s="25">
        <f>+E47/D47</f>
        <v>1</v>
      </c>
    </row>
    <row r="48" spans="1:6" s="2" customFormat="1" ht="15" x14ac:dyDescent="0.25">
      <c r="A48" s="156" t="s">
        <v>274</v>
      </c>
      <c r="B48" s="9" t="s">
        <v>350</v>
      </c>
      <c r="C48" s="24">
        <v>15000</v>
      </c>
      <c r="D48" s="24">
        <f>2588905+4715448</f>
        <v>7304353</v>
      </c>
      <c r="E48" s="24">
        <f>2588905+4714946</f>
        <v>7303851</v>
      </c>
      <c r="F48" s="25">
        <f>+E48/D48</f>
        <v>0.99993127385820479</v>
      </c>
    </row>
    <row r="49" spans="1:6" s="2" customFormat="1" ht="15" x14ac:dyDescent="0.25">
      <c r="A49" s="156" t="s">
        <v>275</v>
      </c>
      <c r="B49" s="9" t="s">
        <v>351</v>
      </c>
      <c r="C49" s="24"/>
      <c r="D49" s="24"/>
      <c r="E49" s="24"/>
      <c r="F49" s="25"/>
    </row>
    <row r="50" spans="1:6" s="2" customFormat="1" ht="15" x14ac:dyDescent="0.25">
      <c r="A50" s="156" t="s">
        <v>420</v>
      </c>
      <c r="B50" s="9" t="s">
        <v>352</v>
      </c>
      <c r="C50" s="24"/>
      <c r="D50" s="24"/>
      <c r="E50" s="24"/>
      <c r="F50" s="25"/>
    </row>
    <row r="51" spans="1:6" s="2" customFormat="1" ht="15" x14ac:dyDescent="0.25">
      <c r="A51" s="156" t="s">
        <v>276</v>
      </c>
      <c r="B51" s="9" t="s">
        <v>419</v>
      </c>
      <c r="C51" s="24"/>
      <c r="D51" s="24">
        <v>436640</v>
      </c>
      <c r="E51" s="24">
        <v>436640</v>
      </c>
      <c r="F51" s="25">
        <f>+E51/D51</f>
        <v>1</v>
      </c>
    </row>
    <row r="52" spans="1:6" s="2" customFormat="1" ht="30" customHeight="1" thickBot="1" x14ac:dyDescent="0.3">
      <c r="A52" s="165" t="s">
        <v>33</v>
      </c>
      <c r="B52" s="166" t="s">
        <v>14</v>
      </c>
      <c r="C52" s="171">
        <f>SUM(C41:C51)</f>
        <v>38307800</v>
      </c>
      <c r="D52" s="171">
        <f>SUM(D41:D51)</f>
        <v>66847463</v>
      </c>
      <c r="E52" s="171">
        <f>SUM(E41:E51)</f>
        <v>65927636</v>
      </c>
      <c r="F52" s="172">
        <f>+E52/D52</f>
        <v>0.98623991160292801</v>
      </c>
    </row>
    <row r="53" spans="1:6" s="2" customFormat="1" ht="15" x14ac:dyDescent="0.25">
      <c r="A53" s="164" t="s">
        <v>285</v>
      </c>
      <c r="B53" s="6" t="s">
        <v>361</v>
      </c>
      <c r="C53" s="30"/>
      <c r="D53" s="30"/>
      <c r="E53" s="30"/>
      <c r="F53" s="31"/>
    </row>
    <row r="54" spans="1:6" s="2" customFormat="1" ht="15" x14ac:dyDescent="0.25">
      <c r="A54" s="156" t="s">
        <v>286</v>
      </c>
      <c r="B54" s="9" t="s">
        <v>362</v>
      </c>
      <c r="C54" s="24"/>
      <c r="D54" s="24">
        <v>32920818</v>
      </c>
      <c r="E54" s="24">
        <v>32920818</v>
      </c>
      <c r="F54" s="25">
        <f>+E54/D54</f>
        <v>1</v>
      </c>
    </row>
    <row r="55" spans="1:6" s="2" customFormat="1" ht="15" x14ac:dyDescent="0.25">
      <c r="A55" s="156" t="s">
        <v>287</v>
      </c>
      <c r="B55" s="9" t="s">
        <v>363</v>
      </c>
      <c r="C55" s="24"/>
      <c r="D55" s="24"/>
      <c r="E55" s="24"/>
      <c r="F55" s="25"/>
    </row>
    <row r="56" spans="1:6" s="2" customFormat="1" ht="15" x14ac:dyDescent="0.25">
      <c r="A56" s="156" t="s">
        <v>288</v>
      </c>
      <c r="B56" s="9" t="s">
        <v>364</v>
      </c>
      <c r="C56" s="24"/>
      <c r="D56" s="24"/>
      <c r="E56" s="24"/>
      <c r="F56" s="25"/>
    </row>
    <row r="57" spans="1:6" s="2" customFormat="1" ht="15" x14ac:dyDescent="0.25">
      <c r="A57" s="156" t="s">
        <v>289</v>
      </c>
      <c r="B57" s="9" t="s">
        <v>365</v>
      </c>
      <c r="C57" s="24"/>
      <c r="D57" s="24"/>
      <c r="E57" s="24"/>
      <c r="F57" s="25"/>
    </row>
    <row r="58" spans="1:6" s="2" customFormat="1" ht="30" customHeight="1" thickBot="1" x14ac:dyDescent="0.3">
      <c r="A58" s="165" t="s">
        <v>34</v>
      </c>
      <c r="B58" s="166" t="s">
        <v>15</v>
      </c>
      <c r="C58" s="171">
        <f>SUM(C53:C57)</f>
        <v>0</v>
      </c>
      <c r="D58" s="171">
        <f>SUM(D53:D57)</f>
        <v>32920818</v>
      </c>
      <c r="E58" s="171">
        <f>SUM(E53:E57)</f>
        <v>32920818</v>
      </c>
      <c r="F58" s="172">
        <f>+E58/D58</f>
        <v>1</v>
      </c>
    </row>
    <row r="59" spans="1:6" s="2" customFormat="1" ht="30" x14ac:dyDescent="0.25">
      <c r="A59" s="164" t="s">
        <v>277</v>
      </c>
      <c r="B59" s="6" t="s">
        <v>353</v>
      </c>
      <c r="C59" s="30"/>
      <c r="D59" s="30"/>
      <c r="E59" s="30"/>
      <c r="F59" s="31"/>
    </row>
    <row r="60" spans="1:6" s="2" customFormat="1" ht="30" x14ac:dyDescent="0.25">
      <c r="A60" s="156" t="s">
        <v>278</v>
      </c>
      <c r="B60" s="9" t="s">
        <v>354</v>
      </c>
      <c r="C60" s="24"/>
      <c r="D60" s="24"/>
      <c r="E60" s="24"/>
      <c r="F60" s="25"/>
    </row>
    <row r="61" spans="1:6" s="2" customFormat="1" ht="15" x14ac:dyDescent="0.25">
      <c r="A61" s="156" t="s">
        <v>279</v>
      </c>
      <c r="B61" s="9" t="s">
        <v>355</v>
      </c>
      <c r="C61" s="24"/>
      <c r="D61" s="24"/>
      <c r="E61" s="24"/>
      <c r="F61" s="25"/>
    </row>
    <row r="62" spans="1:6" s="2" customFormat="1" ht="30" x14ac:dyDescent="0.25">
      <c r="A62" s="156" t="s">
        <v>278</v>
      </c>
      <c r="B62" s="9" t="s">
        <v>421</v>
      </c>
      <c r="C62" s="24"/>
      <c r="D62" s="24"/>
      <c r="E62" s="24"/>
      <c r="F62" s="25"/>
    </row>
    <row r="63" spans="1:6" s="2" customFormat="1" ht="15" x14ac:dyDescent="0.25">
      <c r="A63" s="156" t="s">
        <v>279</v>
      </c>
      <c r="B63" s="9" t="s">
        <v>422</v>
      </c>
      <c r="C63" s="24"/>
      <c r="D63" s="24">
        <v>1542761</v>
      </c>
      <c r="E63" s="24">
        <v>1542761</v>
      </c>
      <c r="F63" s="25">
        <f>+E63/D63</f>
        <v>1</v>
      </c>
    </row>
    <row r="64" spans="1:6" s="2" customFormat="1" ht="30" customHeight="1" thickBot="1" x14ac:dyDescent="0.3">
      <c r="A64" s="165" t="s">
        <v>35</v>
      </c>
      <c r="B64" s="166" t="s">
        <v>16</v>
      </c>
      <c r="C64" s="171">
        <f>SUM(C59:C63)</f>
        <v>0</v>
      </c>
      <c r="D64" s="171">
        <f>SUM(D59:D63)</f>
        <v>1542761</v>
      </c>
      <c r="E64" s="171">
        <f>SUM(E59:E63)</f>
        <v>1542761</v>
      </c>
      <c r="F64" s="172">
        <f>+E64/D64</f>
        <v>1</v>
      </c>
    </row>
    <row r="65" spans="1:6" s="2" customFormat="1" ht="30" x14ac:dyDescent="0.25">
      <c r="A65" s="164" t="s">
        <v>290</v>
      </c>
      <c r="B65" s="6" t="s">
        <v>366</v>
      </c>
      <c r="C65" s="30">
        <v>150000</v>
      </c>
      <c r="D65" s="30">
        <v>0</v>
      </c>
      <c r="E65" s="30">
        <v>0</v>
      </c>
      <c r="F65" s="31"/>
    </row>
    <row r="66" spans="1:6" s="2" customFormat="1" ht="30" x14ac:dyDescent="0.25">
      <c r="A66" s="156" t="s">
        <v>282</v>
      </c>
      <c r="B66" s="9" t="s">
        <v>367</v>
      </c>
      <c r="C66" s="24"/>
      <c r="D66" s="24"/>
      <c r="E66" s="24"/>
      <c r="F66" s="25"/>
    </row>
    <row r="67" spans="1:6" s="2" customFormat="1" ht="15" x14ac:dyDescent="0.25">
      <c r="A67" s="156" t="s">
        <v>292</v>
      </c>
      <c r="B67" s="9" t="s">
        <v>368</v>
      </c>
      <c r="C67" s="24"/>
      <c r="D67" s="24"/>
      <c r="E67" s="24"/>
      <c r="F67" s="25"/>
    </row>
    <row r="68" spans="1:6" s="2" customFormat="1" ht="30" x14ac:dyDescent="0.25">
      <c r="A68" s="156" t="s">
        <v>291</v>
      </c>
      <c r="B68" s="9" t="s">
        <v>416</v>
      </c>
      <c r="C68" s="24"/>
      <c r="D68" s="24">
        <v>3999999</v>
      </c>
      <c r="E68" s="24">
        <v>0</v>
      </c>
      <c r="F68" s="25"/>
    </row>
    <row r="69" spans="1:6" s="2" customFormat="1" ht="30" x14ac:dyDescent="0.25">
      <c r="A69" s="156" t="s">
        <v>418</v>
      </c>
      <c r="B69" s="9" t="s">
        <v>417</v>
      </c>
      <c r="C69" s="24"/>
      <c r="D69" s="24">
        <v>28358700</v>
      </c>
      <c r="E69" s="24">
        <v>28358700</v>
      </c>
      <c r="F69" s="25">
        <f>+E69/D69</f>
        <v>1</v>
      </c>
    </row>
    <row r="70" spans="1:6" s="2" customFormat="1" ht="30" customHeight="1" thickBot="1" x14ac:dyDescent="0.3">
      <c r="A70" s="165" t="s">
        <v>293</v>
      </c>
      <c r="B70" s="166" t="s">
        <v>17</v>
      </c>
      <c r="C70" s="171">
        <f>SUM(C65:C69)</f>
        <v>150000</v>
      </c>
      <c r="D70" s="171">
        <f>SUM(D65:D69)</f>
        <v>32358699</v>
      </c>
      <c r="E70" s="171">
        <f>SUM(E65:E69)</f>
        <v>28358700</v>
      </c>
      <c r="F70" s="173">
        <f>+E70/D70</f>
        <v>0.8763856668032296</v>
      </c>
    </row>
    <row r="71" spans="1:6" s="2" customFormat="1" ht="30" customHeight="1" thickBot="1" x14ac:dyDescent="0.3">
      <c r="A71" s="167" t="s">
        <v>37</v>
      </c>
      <c r="B71" s="70" t="s">
        <v>18</v>
      </c>
      <c r="C71" s="146">
        <f>+C70+C64+C58+C52+C40+C26+C20</f>
        <v>453524561</v>
      </c>
      <c r="D71" s="146">
        <f>+D70+D64+D58+D52+D40+D26+D20</f>
        <v>814339279</v>
      </c>
      <c r="E71" s="146">
        <f>+E70+E64+E58+E52+E40+E26+E20</f>
        <v>804830148</v>
      </c>
      <c r="F71" s="174">
        <f>+E71/D71</f>
        <v>0.98832288795933176</v>
      </c>
    </row>
    <row r="72" spans="1:6" s="2" customFormat="1" ht="15" x14ac:dyDescent="0.25">
      <c r="A72" s="164" t="s">
        <v>294</v>
      </c>
      <c r="B72" s="6" t="s">
        <v>369</v>
      </c>
      <c r="C72" s="30"/>
      <c r="D72" s="30"/>
      <c r="E72" s="30"/>
      <c r="F72" s="31"/>
    </row>
    <row r="73" spans="1:6" s="2" customFormat="1" ht="30" x14ac:dyDescent="0.25">
      <c r="A73" s="156" t="s">
        <v>295</v>
      </c>
      <c r="B73" s="9" t="s">
        <v>370</v>
      </c>
      <c r="C73" s="24"/>
      <c r="D73" s="24"/>
      <c r="E73" s="24"/>
      <c r="F73" s="25"/>
    </row>
    <row r="74" spans="1:6" s="2" customFormat="1" ht="15" x14ac:dyDescent="0.25">
      <c r="A74" s="156" t="s">
        <v>296</v>
      </c>
      <c r="B74" s="9" t="s">
        <v>371</v>
      </c>
      <c r="C74" s="24"/>
      <c r="D74" s="24"/>
      <c r="E74" s="24"/>
      <c r="F74" s="25"/>
    </row>
    <row r="75" spans="1:6" s="2" customFormat="1" ht="15" x14ac:dyDescent="0.25">
      <c r="A75" s="157" t="s">
        <v>297</v>
      </c>
      <c r="B75" s="15" t="s">
        <v>372</v>
      </c>
      <c r="C75" s="169">
        <f>+C72+C73+C74</f>
        <v>0</v>
      </c>
      <c r="D75" s="169">
        <f>+D72+D73+D74</f>
        <v>0</v>
      </c>
      <c r="E75" s="169">
        <f>+E72+E73+E74</f>
        <v>0</v>
      </c>
      <c r="F75" s="25"/>
    </row>
    <row r="76" spans="1:6" s="2" customFormat="1" ht="15" x14ac:dyDescent="0.25">
      <c r="A76" s="156" t="s">
        <v>298</v>
      </c>
      <c r="B76" s="9" t="s">
        <v>373</v>
      </c>
      <c r="C76" s="24"/>
      <c r="D76" s="24"/>
      <c r="E76" s="24"/>
      <c r="F76" s="25"/>
    </row>
    <row r="77" spans="1:6" s="2" customFormat="1" ht="15" x14ac:dyDescent="0.25">
      <c r="A77" s="156" t="s">
        <v>299</v>
      </c>
      <c r="B77" s="9" t="s">
        <v>374</v>
      </c>
      <c r="C77" s="24"/>
      <c r="D77" s="24"/>
      <c r="E77" s="24"/>
      <c r="F77" s="25"/>
    </row>
    <row r="78" spans="1:6" s="2" customFormat="1" ht="15" x14ac:dyDescent="0.25">
      <c r="A78" s="156" t="s">
        <v>300</v>
      </c>
      <c r="B78" s="9" t="s">
        <v>375</v>
      </c>
      <c r="C78" s="24"/>
      <c r="D78" s="24"/>
      <c r="E78" s="24"/>
      <c r="F78" s="25"/>
    </row>
    <row r="79" spans="1:6" s="2" customFormat="1" ht="15" x14ac:dyDescent="0.25">
      <c r="A79" s="156" t="s">
        <v>301</v>
      </c>
      <c r="B79" s="9" t="s">
        <v>376</v>
      </c>
      <c r="C79" s="24"/>
      <c r="D79" s="24"/>
      <c r="E79" s="24"/>
      <c r="F79" s="25"/>
    </row>
    <row r="80" spans="1:6" s="2" customFormat="1" ht="15" x14ac:dyDescent="0.25">
      <c r="A80" s="157" t="s">
        <v>302</v>
      </c>
      <c r="B80" s="15" t="s">
        <v>377</v>
      </c>
      <c r="C80" s="169">
        <f>+C76+C77+C78+C79</f>
        <v>0</v>
      </c>
      <c r="D80" s="169">
        <f>+D76+D77+D78+D79</f>
        <v>0</v>
      </c>
      <c r="E80" s="169">
        <f>+E76+E77+E78+E79</f>
        <v>0</v>
      </c>
      <c r="F80" s="25"/>
    </row>
    <row r="81" spans="1:6" s="2" customFormat="1" ht="30" x14ac:dyDescent="0.25">
      <c r="A81" s="156" t="s">
        <v>303</v>
      </c>
      <c r="B81" s="9" t="s">
        <v>378</v>
      </c>
      <c r="C81" s="24">
        <v>71734149</v>
      </c>
      <c r="D81" s="24">
        <v>59068910</v>
      </c>
      <c r="E81" s="24">
        <v>59068910</v>
      </c>
      <c r="F81" s="25">
        <f>+E81/D81</f>
        <v>1</v>
      </c>
    </row>
    <row r="82" spans="1:6" s="2" customFormat="1" ht="30" x14ac:dyDescent="0.25">
      <c r="A82" s="156" t="s">
        <v>304</v>
      </c>
      <c r="B82" s="9" t="s">
        <v>378</v>
      </c>
      <c r="C82" s="24">
        <v>21125344</v>
      </c>
      <c r="D82" s="24">
        <v>21125344</v>
      </c>
      <c r="E82" s="24">
        <v>21125344</v>
      </c>
      <c r="F82" s="25">
        <f>+E82/D82</f>
        <v>1</v>
      </c>
    </row>
    <row r="83" spans="1:6" s="2" customFormat="1" ht="30" x14ac:dyDescent="0.25">
      <c r="A83" s="156" t="s">
        <v>305</v>
      </c>
      <c r="B83" s="9" t="s">
        <v>379</v>
      </c>
      <c r="C83" s="24"/>
      <c r="D83" s="24"/>
      <c r="E83" s="24"/>
      <c r="F83" s="25"/>
    </row>
    <row r="84" spans="1:6" s="2" customFormat="1" ht="30" x14ac:dyDescent="0.25">
      <c r="A84" s="156" t="s">
        <v>306</v>
      </c>
      <c r="B84" s="9" t="s">
        <v>379</v>
      </c>
      <c r="C84" s="24"/>
      <c r="D84" s="24"/>
      <c r="E84" s="24"/>
      <c r="F84" s="25"/>
    </row>
    <row r="85" spans="1:6" s="2" customFormat="1" ht="15" x14ac:dyDescent="0.25">
      <c r="A85" s="157" t="s">
        <v>307</v>
      </c>
      <c r="B85" s="15" t="s">
        <v>380</v>
      </c>
      <c r="C85" s="169">
        <f>+C81+C82+C83+C84</f>
        <v>92859493</v>
      </c>
      <c r="D85" s="169">
        <f>+D81+D82+D83+D84</f>
        <v>80194254</v>
      </c>
      <c r="E85" s="169">
        <f>+E81+E82+E83+E84</f>
        <v>80194254</v>
      </c>
      <c r="F85" s="170">
        <f>+E85/D85</f>
        <v>1</v>
      </c>
    </row>
    <row r="86" spans="1:6" s="2" customFormat="1" ht="15" x14ac:dyDescent="0.25">
      <c r="A86" s="156" t="s">
        <v>308</v>
      </c>
      <c r="B86" s="9" t="s">
        <v>381</v>
      </c>
      <c r="C86" s="24">
        <v>11500000</v>
      </c>
      <c r="D86" s="24">
        <v>11227713</v>
      </c>
      <c r="E86" s="24">
        <v>11227713</v>
      </c>
      <c r="F86" s="25">
        <f>+E86/D86</f>
        <v>1</v>
      </c>
    </row>
    <row r="87" spans="1:6" s="2" customFormat="1" ht="15" x14ac:dyDescent="0.25">
      <c r="A87" s="156" t="s">
        <v>309</v>
      </c>
      <c r="B87" s="9" t="s">
        <v>382</v>
      </c>
      <c r="C87" s="24"/>
      <c r="D87" s="24"/>
      <c r="E87" s="24"/>
      <c r="F87" s="25"/>
    </row>
    <row r="88" spans="1:6" s="2" customFormat="1" ht="15" x14ac:dyDescent="0.25">
      <c r="A88" s="156" t="s">
        <v>192</v>
      </c>
      <c r="B88" s="9" t="s">
        <v>383</v>
      </c>
      <c r="C88" s="24"/>
      <c r="D88" s="24"/>
      <c r="E88" s="24"/>
      <c r="F88" s="25"/>
    </row>
    <row r="89" spans="1:6" s="2" customFormat="1" ht="15" x14ac:dyDescent="0.25">
      <c r="A89" s="156" t="s">
        <v>310</v>
      </c>
      <c r="B89" s="9" t="s">
        <v>384</v>
      </c>
      <c r="C89" s="24"/>
      <c r="D89" s="24">
        <v>800000000</v>
      </c>
      <c r="E89" s="24">
        <v>800000000</v>
      </c>
      <c r="F89" s="25">
        <f>+E89/D89</f>
        <v>1</v>
      </c>
    </row>
    <row r="90" spans="1:6" s="2" customFormat="1" ht="15" x14ac:dyDescent="0.25">
      <c r="A90" s="156" t="s">
        <v>311</v>
      </c>
      <c r="B90" s="9" t="s">
        <v>385</v>
      </c>
      <c r="C90" s="24"/>
      <c r="D90" s="24"/>
      <c r="E90" s="24"/>
      <c r="F90" s="25"/>
    </row>
    <row r="91" spans="1:6" s="2" customFormat="1" ht="15" x14ac:dyDescent="0.25">
      <c r="A91" s="157" t="s">
        <v>312</v>
      </c>
      <c r="B91" s="15" t="s">
        <v>386</v>
      </c>
      <c r="C91" s="169">
        <f>+C90+C89+C88+C87+C86+C85+C80+C75</f>
        <v>104359493</v>
      </c>
      <c r="D91" s="169">
        <f>+D90+D89+D88+D87+D86+D85+D80+D75</f>
        <v>891421967</v>
      </c>
      <c r="E91" s="169">
        <f>+E90+E89+E88+E87+E86+E85+E80+E75</f>
        <v>891421967</v>
      </c>
      <c r="F91" s="170">
        <f>+E91/D91</f>
        <v>1</v>
      </c>
    </row>
    <row r="92" spans="1:6" s="2" customFormat="1" ht="15" x14ac:dyDescent="0.25">
      <c r="A92" s="156" t="s">
        <v>313</v>
      </c>
      <c r="B92" s="9" t="s">
        <v>387</v>
      </c>
      <c r="C92" s="24"/>
      <c r="D92" s="24"/>
      <c r="E92" s="24"/>
      <c r="F92" s="25"/>
    </row>
    <row r="93" spans="1:6" s="2" customFormat="1" ht="15" x14ac:dyDescent="0.25">
      <c r="A93" s="156" t="s">
        <v>314</v>
      </c>
      <c r="B93" s="9" t="s">
        <v>388</v>
      </c>
      <c r="C93" s="24"/>
      <c r="D93" s="24"/>
      <c r="E93" s="24"/>
      <c r="F93" s="25"/>
    </row>
    <row r="94" spans="1:6" s="2" customFormat="1" ht="15" x14ac:dyDescent="0.25">
      <c r="A94" s="156" t="s">
        <v>315</v>
      </c>
      <c r="B94" s="9" t="s">
        <v>389</v>
      </c>
      <c r="C94" s="24"/>
      <c r="D94" s="24"/>
      <c r="E94" s="24"/>
      <c r="F94" s="25"/>
    </row>
    <row r="95" spans="1:6" s="2" customFormat="1" ht="15" x14ac:dyDescent="0.25">
      <c r="A95" s="156" t="s">
        <v>316</v>
      </c>
      <c r="B95" s="9" t="s">
        <v>390</v>
      </c>
      <c r="C95" s="24"/>
      <c r="D95" s="24"/>
      <c r="E95" s="24"/>
      <c r="F95" s="25"/>
    </row>
    <row r="96" spans="1:6" s="2" customFormat="1" ht="15" x14ac:dyDescent="0.25">
      <c r="A96" s="157" t="s">
        <v>317</v>
      </c>
      <c r="B96" s="15" t="s">
        <v>391</v>
      </c>
      <c r="C96" s="169">
        <f>+C92+C93+C94+C95</f>
        <v>0</v>
      </c>
      <c r="D96" s="169">
        <f>+D92+D93+D94+D95</f>
        <v>0</v>
      </c>
      <c r="E96" s="169">
        <f>+E92+E93+E94+E95</f>
        <v>0</v>
      </c>
      <c r="F96" s="25"/>
    </row>
    <row r="97" spans="1:6" s="2" customFormat="1" ht="15" x14ac:dyDescent="0.25">
      <c r="A97" s="156" t="s">
        <v>318</v>
      </c>
      <c r="B97" s="9" t="s">
        <v>392</v>
      </c>
      <c r="C97" s="24"/>
      <c r="D97" s="24"/>
      <c r="E97" s="24"/>
      <c r="F97" s="25"/>
    </row>
    <row r="98" spans="1:6" s="2" customFormat="1" ht="30" customHeight="1" thickBot="1" x14ac:dyDescent="0.3">
      <c r="A98" s="165" t="s">
        <v>38</v>
      </c>
      <c r="B98" s="166" t="s">
        <v>19</v>
      </c>
      <c r="C98" s="171">
        <f>+C97+C96+C91</f>
        <v>104359493</v>
      </c>
      <c r="D98" s="171">
        <f>+D97+D96+D91</f>
        <v>891421967</v>
      </c>
      <c r="E98" s="171">
        <f>+E97+E96+E91</f>
        <v>891421967</v>
      </c>
      <c r="F98" s="172">
        <f>+E98/D98</f>
        <v>1</v>
      </c>
    </row>
    <row r="99" spans="1:6" ht="33.75" customHeight="1" thickBot="1" x14ac:dyDescent="0.3">
      <c r="A99" s="168" t="s">
        <v>20</v>
      </c>
      <c r="B99" s="151" t="s">
        <v>393</v>
      </c>
      <c r="C99" s="175">
        <f>+C98+C71</f>
        <v>557884054</v>
      </c>
      <c r="D99" s="175">
        <f>+D98+D71</f>
        <v>1705761246</v>
      </c>
      <c r="E99" s="175">
        <f>+E98+E71</f>
        <v>1696252115</v>
      </c>
      <c r="F99" s="176">
        <f>+E99/D99</f>
        <v>0.9944252860578825</v>
      </c>
    </row>
  </sheetData>
  <mergeCells count="8">
    <mergeCell ref="E5:E6"/>
    <mergeCell ref="F5:F6"/>
    <mergeCell ref="A3:F3"/>
    <mergeCell ref="D1:F1"/>
    <mergeCell ref="A1:B1"/>
    <mergeCell ref="C5:D5"/>
    <mergeCell ref="A5:B6"/>
    <mergeCell ref="A4:F4"/>
  </mergeCells>
  <printOptions horizontalCentered="1"/>
  <pageMargins left="0.51181102362204722" right="0.51181102362204722" top="0.51181102362204722" bottom="0.51181102362204722" header="0.31496062992125984" footer="0.31496062992125984"/>
  <pageSetup paperSize="9" scale="69" fitToHeight="2" orientation="portrait" r:id="rId1"/>
  <headerFooter>
    <oddHeader>&amp;LNagycenk Nagyközség Önkormányzata&amp;C&amp;"-,Félkövér"&amp;14 2023. ÉVI KÖLTSÉGVETÉS VÉGREHAJTÁSA</oddHeader>
    <oddFooter>&amp;C&amp;P/&amp;N</oddFooter>
  </headerFooter>
  <rowBreaks count="1" manualBreakCount="1">
    <brk id="52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48"/>
  <sheetViews>
    <sheetView topLeftCell="A100" zoomScaleNormal="100" workbookViewId="0">
      <selection activeCell="G26" sqref="G26"/>
    </sheetView>
  </sheetViews>
  <sheetFormatPr defaultColWidth="9.140625" defaultRowHeight="20.100000000000001" customHeight="1" x14ac:dyDescent="0.25"/>
  <cols>
    <col min="1" max="1" width="60.85546875" style="16" bestFit="1" customWidth="1"/>
    <col min="2" max="2" width="7.42578125" style="11" bestFit="1" customWidth="1"/>
    <col min="3" max="3" width="15.140625" style="14" bestFit="1" customWidth="1"/>
    <col min="4" max="5" width="16.85546875" style="14" bestFit="1" customWidth="1"/>
    <col min="6" max="6" width="13.140625" style="22" bestFit="1" customWidth="1"/>
    <col min="7" max="16384" width="9.140625" style="1"/>
  </cols>
  <sheetData>
    <row r="1" spans="1:6" ht="20.100000000000001" customHeight="1" x14ac:dyDescent="0.25">
      <c r="A1" s="263"/>
      <c r="B1" s="264"/>
      <c r="D1" s="271" t="s">
        <v>442</v>
      </c>
      <c r="E1" s="257"/>
      <c r="F1" s="257"/>
    </row>
    <row r="2" spans="1:6" ht="20.100000000000001" customHeight="1" x14ac:dyDescent="0.25">
      <c r="A2" s="11"/>
    </row>
    <row r="3" spans="1:6" ht="20.100000000000001" customHeight="1" x14ac:dyDescent="0.25">
      <c r="A3" s="262" t="s">
        <v>395</v>
      </c>
      <c r="B3" s="262"/>
      <c r="C3" s="262"/>
      <c r="D3" s="262"/>
      <c r="E3" s="270"/>
      <c r="F3" s="270"/>
    </row>
    <row r="4" spans="1:6" ht="20.100000000000001" customHeight="1" thickBot="1" x14ac:dyDescent="0.3">
      <c r="A4" s="280">
        <v>2023</v>
      </c>
      <c r="B4" s="280"/>
      <c r="C4" s="280"/>
      <c r="D4" s="280"/>
      <c r="E4" s="280"/>
      <c r="F4" s="280"/>
    </row>
    <row r="5" spans="1:6" s="2" customFormat="1" ht="20.100000000000001" customHeight="1" x14ac:dyDescent="0.25">
      <c r="A5" s="272" t="s">
        <v>855</v>
      </c>
      <c r="B5" s="273"/>
      <c r="C5" s="265" t="s">
        <v>905</v>
      </c>
      <c r="D5" s="265"/>
      <c r="E5" s="265" t="s">
        <v>425</v>
      </c>
      <c r="F5" s="254" t="s">
        <v>427</v>
      </c>
    </row>
    <row r="6" spans="1:6" s="12" customFormat="1" ht="18" customHeight="1" x14ac:dyDescent="0.25">
      <c r="A6" s="278"/>
      <c r="B6" s="279"/>
      <c r="C6" s="149" t="s">
        <v>398</v>
      </c>
      <c r="D6" s="149" t="s">
        <v>399</v>
      </c>
      <c r="E6" s="276"/>
      <c r="F6" s="277"/>
    </row>
    <row r="7" spans="1:6" s="2" customFormat="1" ht="15" x14ac:dyDescent="0.25">
      <c r="A7" s="156" t="s">
        <v>39</v>
      </c>
      <c r="B7" s="9" t="s">
        <v>53</v>
      </c>
      <c r="C7" s="24">
        <v>36751585</v>
      </c>
      <c r="D7" s="24">
        <v>33653771</v>
      </c>
      <c r="E7" s="24">
        <v>31760663</v>
      </c>
      <c r="F7" s="25">
        <f>+E7/D7</f>
        <v>0.94374752238018145</v>
      </c>
    </row>
    <row r="8" spans="1:6" s="2" customFormat="1" ht="15" x14ac:dyDescent="0.25">
      <c r="A8" s="156" t="s">
        <v>40</v>
      </c>
      <c r="B8" s="9" t="s">
        <v>54</v>
      </c>
      <c r="C8" s="24"/>
      <c r="D8" s="24"/>
      <c r="E8" s="24"/>
      <c r="F8" s="25"/>
    </row>
    <row r="9" spans="1:6" s="2" customFormat="1" ht="15" x14ac:dyDescent="0.25">
      <c r="A9" s="156" t="s">
        <v>41</v>
      </c>
      <c r="B9" s="9" t="s">
        <v>55</v>
      </c>
      <c r="C9" s="24"/>
      <c r="D9" s="24">
        <v>882500</v>
      </c>
      <c r="E9" s="24">
        <v>882500</v>
      </c>
      <c r="F9" s="25">
        <f>+E9/D9</f>
        <v>1</v>
      </c>
    </row>
    <row r="10" spans="1:6" s="2" customFormat="1" ht="15" x14ac:dyDescent="0.25">
      <c r="A10" s="156" t="s">
        <v>42</v>
      </c>
      <c r="B10" s="9" t="s">
        <v>56</v>
      </c>
      <c r="C10" s="24"/>
      <c r="D10" s="24">
        <v>632333</v>
      </c>
      <c r="E10" s="24">
        <v>632333</v>
      </c>
      <c r="F10" s="25">
        <f>+E10/D10</f>
        <v>1</v>
      </c>
    </row>
    <row r="11" spans="1:6" s="2" customFormat="1" ht="15" x14ac:dyDescent="0.25">
      <c r="A11" s="156" t="s">
        <v>43</v>
      </c>
      <c r="B11" s="9" t="s">
        <v>57</v>
      </c>
      <c r="C11" s="24"/>
      <c r="D11" s="24"/>
      <c r="E11" s="24"/>
      <c r="F11" s="25"/>
    </row>
    <row r="12" spans="1:6" s="2" customFormat="1" ht="15" x14ac:dyDescent="0.25">
      <c r="A12" s="156" t="s">
        <v>44</v>
      </c>
      <c r="B12" s="9" t="s">
        <v>58</v>
      </c>
      <c r="C12" s="24"/>
      <c r="D12" s="24"/>
      <c r="E12" s="24"/>
      <c r="F12" s="25"/>
    </row>
    <row r="13" spans="1:6" s="2" customFormat="1" ht="15" x14ac:dyDescent="0.25">
      <c r="A13" s="156" t="s">
        <v>45</v>
      </c>
      <c r="B13" s="9" t="s">
        <v>59</v>
      </c>
      <c r="C13" s="24">
        <v>2200000</v>
      </c>
      <c r="D13" s="24">
        <v>3176902</v>
      </c>
      <c r="E13" s="24">
        <v>3176902</v>
      </c>
      <c r="F13" s="25">
        <f t="shared" ref="F13:F72" si="0">+E13/D13</f>
        <v>1</v>
      </c>
    </row>
    <row r="14" spans="1:6" s="2" customFormat="1" ht="15" x14ac:dyDescent="0.25">
      <c r="A14" s="156" t="s">
        <v>46</v>
      </c>
      <c r="B14" s="9" t="s">
        <v>60</v>
      </c>
      <c r="C14" s="24">
        <v>30000</v>
      </c>
      <c r="D14" s="24"/>
      <c r="E14" s="24"/>
      <c r="F14" s="25"/>
    </row>
    <row r="15" spans="1:6" s="2" customFormat="1" ht="15" x14ac:dyDescent="0.25">
      <c r="A15" s="156" t="s">
        <v>47</v>
      </c>
      <c r="B15" s="9" t="s">
        <v>61</v>
      </c>
      <c r="C15" s="24">
        <v>337203</v>
      </c>
      <c r="D15" s="24">
        <v>199387</v>
      </c>
      <c r="E15" s="24">
        <v>199387</v>
      </c>
      <c r="F15" s="25">
        <f t="shared" si="0"/>
        <v>1</v>
      </c>
    </row>
    <row r="16" spans="1:6" s="2" customFormat="1" ht="15" x14ac:dyDescent="0.25">
      <c r="A16" s="156" t="s">
        <v>48</v>
      </c>
      <c r="B16" s="9" t="s">
        <v>62</v>
      </c>
      <c r="C16" s="24">
        <v>1404000</v>
      </c>
      <c r="D16" s="24">
        <v>0</v>
      </c>
      <c r="E16" s="24">
        <v>0</v>
      </c>
      <c r="F16" s="25"/>
    </row>
    <row r="17" spans="1:6" s="2" customFormat="1" ht="15" x14ac:dyDescent="0.25">
      <c r="A17" s="156" t="s">
        <v>49</v>
      </c>
      <c r="B17" s="9" t="s">
        <v>63</v>
      </c>
      <c r="C17" s="24">
        <v>0</v>
      </c>
      <c r="D17" s="24"/>
      <c r="E17" s="24"/>
      <c r="F17" s="25"/>
    </row>
    <row r="18" spans="1:6" s="2" customFormat="1" ht="15" x14ac:dyDescent="0.25">
      <c r="A18" s="156" t="s">
        <v>50</v>
      </c>
      <c r="B18" s="9" t="s">
        <v>64</v>
      </c>
      <c r="C18" s="24">
        <v>0</v>
      </c>
      <c r="D18" s="24"/>
      <c r="E18" s="24"/>
      <c r="F18" s="25"/>
    </row>
    <row r="19" spans="1:6" s="2" customFormat="1" ht="15" x14ac:dyDescent="0.25">
      <c r="A19" s="156" t="s">
        <v>51</v>
      </c>
      <c r="B19" s="9" t="s">
        <v>65</v>
      </c>
      <c r="C19" s="24">
        <v>1290000</v>
      </c>
      <c r="D19" s="24">
        <v>1399263</v>
      </c>
      <c r="E19" s="24">
        <v>1347363</v>
      </c>
      <c r="F19" s="25">
        <f t="shared" si="0"/>
        <v>0.9629090456904813</v>
      </c>
    </row>
    <row r="20" spans="1:6" s="2" customFormat="1" ht="15" x14ac:dyDescent="0.25">
      <c r="A20" s="157" t="s">
        <v>52</v>
      </c>
      <c r="B20" s="15" t="s">
        <v>66</v>
      </c>
      <c r="C20" s="169">
        <f>SUM(C7:C19)</f>
        <v>42012788</v>
      </c>
      <c r="D20" s="169">
        <f>SUM(D7:D19)</f>
        <v>39944156</v>
      </c>
      <c r="E20" s="169">
        <f>SUM(E7:E19)</f>
        <v>37999148</v>
      </c>
      <c r="F20" s="170">
        <f t="shared" si="0"/>
        <v>0.951306819450635</v>
      </c>
    </row>
    <row r="21" spans="1:6" s="2" customFormat="1" ht="15" x14ac:dyDescent="0.25">
      <c r="A21" s="156" t="s">
        <v>67</v>
      </c>
      <c r="B21" s="9" t="s">
        <v>104</v>
      </c>
      <c r="C21" s="24">
        <v>9360000</v>
      </c>
      <c r="D21" s="24">
        <v>12633174</v>
      </c>
      <c r="E21" s="24">
        <v>12036669</v>
      </c>
      <c r="F21" s="25">
        <f t="shared" si="0"/>
        <v>0.95278264987088757</v>
      </c>
    </row>
    <row r="22" spans="1:6" s="2" customFormat="1" ht="30" x14ac:dyDescent="0.25">
      <c r="A22" s="156" t="s">
        <v>68</v>
      </c>
      <c r="B22" s="9" t="s">
        <v>105</v>
      </c>
      <c r="C22" s="24">
        <v>312000</v>
      </c>
      <c r="D22" s="24">
        <v>994503</v>
      </c>
      <c r="E22" s="24">
        <v>972013</v>
      </c>
      <c r="F22" s="25">
        <f t="shared" si="0"/>
        <v>0.97738568913316504</v>
      </c>
    </row>
    <row r="23" spans="1:6" s="2" customFormat="1" ht="15" x14ac:dyDescent="0.25">
      <c r="A23" s="156" t="s">
        <v>69</v>
      </c>
      <c r="B23" s="9" t="s">
        <v>106</v>
      </c>
      <c r="C23" s="24">
        <v>996000</v>
      </c>
      <c r="D23" s="24">
        <v>837000</v>
      </c>
      <c r="E23" s="24">
        <v>837000</v>
      </c>
      <c r="F23" s="25">
        <f t="shared" si="0"/>
        <v>1</v>
      </c>
    </row>
    <row r="24" spans="1:6" s="2" customFormat="1" ht="15" x14ac:dyDescent="0.25">
      <c r="A24" s="157" t="s">
        <v>70</v>
      </c>
      <c r="B24" s="15" t="s">
        <v>107</v>
      </c>
      <c r="C24" s="169">
        <f>SUM(C21:C23)</f>
        <v>10668000</v>
      </c>
      <c r="D24" s="169">
        <f>SUM(D21:D23)</f>
        <v>14464677</v>
      </c>
      <c r="E24" s="169">
        <f>SUM(E21:E23)</f>
        <v>13845682</v>
      </c>
      <c r="F24" s="170">
        <f t="shared" si="0"/>
        <v>0.95720644159561941</v>
      </c>
    </row>
    <row r="25" spans="1:6" s="2" customFormat="1" ht="30" customHeight="1" x14ac:dyDescent="0.25">
      <c r="A25" s="158" t="s">
        <v>71</v>
      </c>
      <c r="B25" s="159" t="s">
        <v>0</v>
      </c>
      <c r="C25" s="177">
        <f>+C24+C20</f>
        <v>52680788</v>
      </c>
      <c r="D25" s="177">
        <f>+D24+D20</f>
        <v>54408833</v>
      </c>
      <c r="E25" s="177">
        <f>+E24+E20</f>
        <v>51844830</v>
      </c>
      <c r="F25" s="178">
        <f t="shared" si="0"/>
        <v>0.95287524362082898</v>
      </c>
    </row>
    <row r="26" spans="1:6" s="2" customFormat="1" ht="30" customHeight="1" x14ac:dyDescent="0.25">
      <c r="A26" s="158" t="s">
        <v>21</v>
      </c>
      <c r="B26" s="159" t="s">
        <v>1</v>
      </c>
      <c r="C26" s="177">
        <v>7238622</v>
      </c>
      <c r="D26" s="177">
        <v>7206125</v>
      </c>
      <c r="E26" s="177">
        <v>7206125</v>
      </c>
      <c r="F26" s="178">
        <f t="shared" si="0"/>
        <v>1</v>
      </c>
    </row>
    <row r="27" spans="1:6" s="2" customFormat="1" ht="15" x14ac:dyDescent="0.25">
      <c r="A27" s="156" t="s">
        <v>72</v>
      </c>
      <c r="B27" s="9" t="s">
        <v>108</v>
      </c>
      <c r="C27" s="24">
        <v>2000000</v>
      </c>
      <c r="D27" s="24">
        <v>2292229</v>
      </c>
      <c r="E27" s="24">
        <v>2292229</v>
      </c>
      <c r="F27" s="25">
        <f t="shared" si="0"/>
        <v>1</v>
      </c>
    </row>
    <row r="28" spans="1:6" s="2" customFormat="1" ht="15" x14ac:dyDescent="0.25">
      <c r="A28" s="156" t="s">
        <v>73</v>
      </c>
      <c r="B28" s="9" t="s">
        <v>109</v>
      </c>
      <c r="C28" s="24">
        <v>4660000</v>
      </c>
      <c r="D28" s="24">
        <v>4278204</v>
      </c>
      <c r="E28" s="24">
        <v>4278204</v>
      </c>
      <c r="F28" s="25">
        <f t="shared" si="0"/>
        <v>1</v>
      </c>
    </row>
    <row r="29" spans="1:6" s="2" customFormat="1" ht="15" x14ac:dyDescent="0.25">
      <c r="A29" s="156" t="s">
        <v>74</v>
      </c>
      <c r="B29" s="9" t="s">
        <v>110</v>
      </c>
      <c r="C29" s="24"/>
      <c r="D29" s="24"/>
      <c r="E29" s="24"/>
      <c r="F29" s="25"/>
    </row>
    <row r="30" spans="1:6" s="2" customFormat="1" ht="15" x14ac:dyDescent="0.25">
      <c r="A30" s="157" t="s">
        <v>75</v>
      </c>
      <c r="B30" s="15" t="s">
        <v>111</v>
      </c>
      <c r="C30" s="169">
        <f>SUM(C27:C29)</f>
        <v>6660000</v>
      </c>
      <c r="D30" s="169">
        <f>SUM(D27:D29)</f>
        <v>6570433</v>
      </c>
      <c r="E30" s="169">
        <f>SUM(E27:E29)</f>
        <v>6570433</v>
      </c>
      <c r="F30" s="25">
        <f t="shared" si="0"/>
        <v>1</v>
      </c>
    </row>
    <row r="31" spans="1:6" s="2" customFormat="1" ht="15" x14ac:dyDescent="0.25">
      <c r="A31" s="156" t="s">
        <v>76</v>
      </c>
      <c r="B31" s="9" t="s">
        <v>112</v>
      </c>
      <c r="C31" s="24">
        <v>1158000</v>
      </c>
      <c r="D31" s="24">
        <v>1101960</v>
      </c>
      <c r="E31" s="24">
        <v>1041960</v>
      </c>
      <c r="F31" s="25">
        <f t="shared" si="0"/>
        <v>0.94555156267015139</v>
      </c>
    </row>
    <row r="32" spans="1:6" s="2" customFormat="1" ht="15" x14ac:dyDescent="0.25">
      <c r="A32" s="156" t="s">
        <v>77</v>
      </c>
      <c r="B32" s="9" t="s">
        <v>113</v>
      </c>
      <c r="C32" s="24">
        <v>888000</v>
      </c>
      <c r="D32" s="24">
        <v>441170</v>
      </c>
      <c r="E32" s="24">
        <v>441170</v>
      </c>
      <c r="F32" s="25">
        <f t="shared" si="0"/>
        <v>1</v>
      </c>
    </row>
    <row r="33" spans="1:6" s="2" customFormat="1" ht="15" x14ac:dyDescent="0.25">
      <c r="A33" s="157" t="s">
        <v>78</v>
      </c>
      <c r="B33" s="15" t="s">
        <v>114</v>
      </c>
      <c r="C33" s="169">
        <f>SUM(C31:C32)</f>
        <v>2046000</v>
      </c>
      <c r="D33" s="169">
        <f>SUM(D31:D32)</f>
        <v>1543130</v>
      </c>
      <c r="E33" s="169">
        <f>SUM(E31:E32)</f>
        <v>1483130</v>
      </c>
      <c r="F33" s="170">
        <f t="shared" si="0"/>
        <v>0.96111798746703125</v>
      </c>
    </row>
    <row r="34" spans="1:6" s="2" customFormat="1" ht="15" x14ac:dyDescent="0.25">
      <c r="A34" s="156" t="s">
        <v>79</v>
      </c>
      <c r="B34" s="9" t="s">
        <v>115</v>
      </c>
      <c r="C34" s="24">
        <v>16800000</v>
      </c>
      <c r="D34" s="24">
        <v>25894446</v>
      </c>
      <c r="E34" s="24">
        <v>18214862</v>
      </c>
      <c r="F34" s="25">
        <f t="shared" si="0"/>
        <v>0.70342736816999285</v>
      </c>
    </row>
    <row r="35" spans="1:6" s="2" customFormat="1" ht="15" x14ac:dyDescent="0.25">
      <c r="A35" s="156" t="s">
        <v>80</v>
      </c>
      <c r="B35" s="9" t="s">
        <v>116</v>
      </c>
      <c r="C35" s="24">
        <v>0</v>
      </c>
      <c r="D35" s="24"/>
      <c r="E35" s="24"/>
      <c r="F35" s="25"/>
    </row>
    <row r="36" spans="1:6" s="2" customFormat="1" ht="15" x14ac:dyDescent="0.25">
      <c r="A36" s="156" t="s">
        <v>81</v>
      </c>
      <c r="B36" s="9" t="s">
        <v>117</v>
      </c>
      <c r="C36" s="24">
        <v>1000000</v>
      </c>
      <c r="D36" s="24">
        <v>5993577</v>
      </c>
      <c r="E36" s="24">
        <v>5395729</v>
      </c>
      <c r="F36" s="25">
        <f t="shared" si="0"/>
        <v>0.90025188631096253</v>
      </c>
    </row>
    <row r="37" spans="1:6" s="2" customFormat="1" ht="15" x14ac:dyDescent="0.25">
      <c r="A37" s="156" t="s">
        <v>82</v>
      </c>
      <c r="B37" s="9" t="s">
        <v>118</v>
      </c>
      <c r="C37" s="24">
        <v>7000000</v>
      </c>
      <c r="D37" s="24">
        <v>6961775</v>
      </c>
      <c r="E37" s="24">
        <v>6961775</v>
      </c>
      <c r="F37" s="25">
        <f t="shared" si="0"/>
        <v>1</v>
      </c>
    </row>
    <row r="38" spans="1:6" s="2" customFormat="1" ht="15" x14ac:dyDescent="0.25">
      <c r="A38" s="156" t="s">
        <v>83</v>
      </c>
      <c r="B38" s="9" t="s">
        <v>119</v>
      </c>
      <c r="C38" s="24">
        <v>1000000</v>
      </c>
      <c r="D38" s="24">
        <v>6953895</v>
      </c>
      <c r="E38" s="24">
        <v>6953895</v>
      </c>
      <c r="F38" s="25">
        <f t="shared" si="0"/>
        <v>1</v>
      </c>
    </row>
    <row r="39" spans="1:6" s="2" customFormat="1" ht="15" x14ac:dyDescent="0.25">
      <c r="A39" s="156" t="s">
        <v>84</v>
      </c>
      <c r="B39" s="9" t="s">
        <v>120</v>
      </c>
      <c r="C39" s="24">
        <v>6700000</v>
      </c>
      <c r="D39" s="24">
        <v>7540417</v>
      </c>
      <c r="E39" s="24">
        <v>7520676</v>
      </c>
      <c r="F39" s="25">
        <f t="shared" si="0"/>
        <v>0.99738197502870196</v>
      </c>
    </row>
    <row r="40" spans="1:6" s="2" customFormat="1" ht="15" x14ac:dyDescent="0.25">
      <c r="A40" s="156" t="s">
        <v>85</v>
      </c>
      <c r="B40" s="9" t="s">
        <v>121</v>
      </c>
      <c r="C40" s="24">
        <v>10730000</v>
      </c>
      <c r="D40" s="24">
        <v>7123972</v>
      </c>
      <c r="E40" s="24">
        <v>6783030</v>
      </c>
      <c r="F40" s="25">
        <f t="shared" si="0"/>
        <v>0.95214158618253975</v>
      </c>
    </row>
    <row r="41" spans="1:6" s="2" customFormat="1" ht="15" x14ac:dyDescent="0.25">
      <c r="A41" s="157" t="s">
        <v>86</v>
      </c>
      <c r="B41" s="15" t="s">
        <v>122</v>
      </c>
      <c r="C41" s="169">
        <f>SUM(C34:C40)</f>
        <v>43230000</v>
      </c>
      <c r="D41" s="169">
        <f>SUM(D34:D40)</f>
        <v>60468082</v>
      </c>
      <c r="E41" s="169">
        <f>SUM(E34:E40)</f>
        <v>51829967</v>
      </c>
      <c r="F41" s="170">
        <f t="shared" si="0"/>
        <v>0.85714587408279297</v>
      </c>
    </row>
    <row r="42" spans="1:6" s="2" customFormat="1" ht="15" x14ac:dyDescent="0.25">
      <c r="A42" s="156" t="s">
        <v>87</v>
      </c>
      <c r="B42" s="9" t="s">
        <v>123</v>
      </c>
      <c r="C42" s="24">
        <v>105000</v>
      </c>
      <c r="D42" s="24">
        <v>10340</v>
      </c>
      <c r="E42" s="24">
        <v>10340</v>
      </c>
      <c r="F42" s="25">
        <f>+E42/D42</f>
        <v>1</v>
      </c>
    </row>
    <row r="43" spans="1:6" s="2" customFormat="1" ht="15" x14ac:dyDescent="0.25">
      <c r="A43" s="156" t="s">
        <v>88</v>
      </c>
      <c r="B43" s="9" t="s">
        <v>124</v>
      </c>
      <c r="C43" s="24">
        <v>200000</v>
      </c>
      <c r="D43" s="24">
        <v>129900</v>
      </c>
      <c r="E43" s="24">
        <v>129900</v>
      </c>
      <c r="F43" s="25">
        <f t="shared" si="0"/>
        <v>1</v>
      </c>
    </row>
    <row r="44" spans="1:6" s="2" customFormat="1" ht="15" x14ac:dyDescent="0.25">
      <c r="A44" s="157" t="s">
        <v>89</v>
      </c>
      <c r="B44" s="15" t="s">
        <v>125</v>
      </c>
      <c r="C44" s="169">
        <f>SUM(C42:C43)</f>
        <v>305000</v>
      </c>
      <c r="D44" s="169">
        <f>SUM(D42:D43)</f>
        <v>140240</v>
      </c>
      <c r="E44" s="169">
        <f>SUM(E42:E43)</f>
        <v>140240</v>
      </c>
      <c r="F44" s="170">
        <f t="shared" si="0"/>
        <v>1</v>
      </c>
    </row>
    <row r="45" spans="1:6" s="2" customFormat="1" ht="15" x14ac:dyDescent="0.25">
      <c r="A45" s="156" t="s">
        <v>90</v>
      </c>
      <c r="B45" s="9" t="s">
        <v>126</v>
      </c>
      <c r="C45" s="24">
        <v>14530267</v>
      </c>
      <c r="D45" s="24">
        <v>18449096</v>
      </c>
      <c r="E45" s="24">
        <v>16325073</v>
      </c>
      <c r="F45" s="25">
        <f t="shared" si="0"/>
        <v>0.88487116116692111</v>
      </c>
    </row>
    <row r="46" spans="1:6" s="2" customFormat="1" ht="15" x14ac:dyDescent="0.25">
      <c r="A46" s="156" t="s">
        <v>91</v>
      </c>
      <c r="B46" s="9" t="s">
        <v>127</v>
      </c>
      <c r="C46" s="24">
        <v>0</v>
      </c>
      <c r="D46" s="24">
        <v>6943000</v>
      </c>
      <c r="E46" s="24">
        <v>6943000</v>
      </c>
      <c r="F46" s="25">
        <f>+E46/D46</f>
        <v>1</v>
      </c>
    </row>
    <row r="47" spans="1:6" s="2" customFormat="1" ht="15" x14ac:dyDescent="0.25">
      <c r="A47" s="156" t="s">
        <v>92</v>
      </c>
      <c r="B47" s="9" t="s">
        <v>128</v>
      </c>
      <c r="C47" s="24">
        <v>0</v>
      </c>
      <c r="D47" s="24"/>
      <c r="E47" s="24"/>
      <c r="F47" s="25"/>
    </row>
    <row r="48" spans="1:6" s="2" customFormat="1" ht="15" x14ac:dyDescent="0.25">
      <c r="A48" s="156" t="s">
        <v>93</v>
      </c>
      <c r="B48" s="9" t="s">
        <v>129</v>
      </c>
      <c r="C48" s="24">
        <v>0</v>
      </c>
      <c r="D48" s="24">
        <v>184978</v>
      </c>
      <c r="E48" s="24">
        <v>0</v>
      </c>
      <c r="F48" s="209"/>
    </row>
    <row r="49" spans="1:6" s="2" customFormat="1" ht="15" x14ac:dyDescent="0.25">
      <c r="A49" s="156" t="s">
        <v>94</v>
      </c>
      <c r="B49" s="9" t="s">
        <v>130</v>
      </c>
      <c r="C49" s="24">
        <v>23279067</v>
      </c>
      <c r="D49" s="24">
        <v>40604626</v>
      </c>
      <c r="E49" s="24">
        <v>40303664</v>
      </c>
      <c r="F49" s="25">
        <f t="shared" si="0"/>
        <v>0.99258798738843201</v>
      </c>
    </row>
    <row r="50" spans="1:6" s="2" customFormat="1" ht="15" x14ac:dyDescent="0.25">
      <c r="A50" s="157" t="s">
        <v>95</v>
      </c>
      <c r="B50" s="15" t="s">
        <v>131</v>
      </c>
      <c r="C50" s="169">
        <f>SUM(C45:C49)</f>
        <v>37809334</v>
      </c>
      <c r="D50" s="169">
        <f>SUM(D45:D49)</f>
        <v>66181700</v>
      </c>
      <c r="E50" s="169">
        <f>SUM(E45:E49)</f>
        <v>63571737</v>
      </c>
      <c r="F50" s="25">
        <f t="shared" si="0"/>
        <v>0.96056367545711274</v>
      </c>
    </row>
    <row r="51" spans="1:6" s="2" customFormat="1" ht="30" customHeight="1" x14ac:dyDescent="0.25">
      <c r="A51" s="158" t="s">
        <v>22</v>
      </c>
      <c r="B51" s="159" t="s">
        <v>2</v>
      </c>
      <c r="C51" s="177">
        <f>+C50+C44+C41+C33+C30</f>
        <v>90050334</v>
      </c>
      <c r="D51" s="177">
        <f>+D50+D44+D41+D33+D30</f>
        <v>134903585</v>
      </c>
      <c r="E51" s="177">
        <f>+E50+E44+E41+E33+E30</f>
        <v>123595507</v>
      </c>
      <c r="F51" s="178">
        <f t="shared" si="0"/>
        <v>0.91617659382439687</v>
      </c>
    </row>
    <row r="52" spans="1:6" s="2" customFormat="1" ht="15" x14ac:dyDescent="0.25">
      <c r="A52" s="156" t="s">
        <v>96</v>
      </c>
      <c r="B52" s="9" t="s">
        <v>132</v>
      </c>
      <c r="C52" s="24"/>
      <c r="D52" s="24"/>
      <c r="E52" s="24"/>
      <c r="F52" s="25"/>
    </row>
    <row r="53" spans="1:6" s="2" customFormat="1" ht="15" x14ac:dyDescent="0.25">
      <c r="A53" s="156" t="s">
        <v>97</v>
      </c>
      <c r="B53" s="9" t="s">
        <v>133</v>
      </c>
      <c r="C53" s="24"/>
      <c r="D53" s="24"/>
      <c r="E53" s="24"/>
      <c r="F53" s="25"/>
    </row>
    <row r="54" spans="1:6" s="2" customFormat="1" ht="15" x14ac:dyDescent="0.25">
      <c r="A54" s="156" t="s">
        <v>98</v>
      </c>
      <c r="B54" s="9" t="s">
        <v>134</v>
      </c>
      <c r="C54" s="24"/>
      <c r="D54" s="24"/>
      <c r="E54" s="24"/>
      <c r="F54" s="25"/>
    </row>
    <row r="55" spans="1:6" s="2" customFormat="1" ht="15" x14ac:dyDescent="0.25">
      <c r="A55" s="156" t="s">
        <v>99</v>
      </c>
      <c r="B55" s="9" t="s">
        <v>135</v>
      </c>
      <c r="C55" s="24">
        <v>880000</v>
      </c>
      <c r="D55" s="24">
        <v>2352332</v>
      </c>
      <c r="E55" s="24">
        <v>1045402</v>
      </c>
      <c r="F55" s="25">
        <f>+E55/D55</f>
        <v>0.44441090798407706</v>
      </c>
    </row>
    <row r="56" spans="1:6" s="2" customFormat="1" ht="15" x14ac:dyDescent="0.25">
      <c r="A56" s="156" t="s">
        <v>100</v>
      </c>
      <c r="B56" s="9" t="s">
        <v>136</v>
      </c>
      <c r="C56" s="24"/>
      <c r="D56" s="24"/>
      <c r="E56" s="24"/>
      <c r="F56" s="25"/>
    </row>
    <row r="57" spans="1:6" s="2" customFormat="1" ht="15" x14ac:dyDescent="0.25">
      <c r="A57" s="156" t="s">
        <v>101</v>
      </c>
      <c r="B57" s="9" t="s">
        <v>137</v>
      </c>
      <c r="C57" s="24"/>
      <c r="D57" s="24"/>
      <c r="E57" s="24"/>
      <c r="F57" s="25"/>
    </row>
    <row r="58" spans="1:6" s="2" customFormat="1" ht="15" x14ac:dyDescent="0.25">
      <c r="A58" s="156" t="s">
        <v>102</v>
      </c>
      <c r="B58" s="9" t="s">
        <v>138</v>
      </c>
      <c r="C58" s="24"/>
      <c r="D58" s="24"/>
      <c r="E58" s="24"/>
      <c r="F58" s="25"/>
    </row>
    <row r="59" spans="1:6" s="2" customFormat="1" ht="15" x14ac:dyDescent="0.25">
      <c r="A59" s="156" t="s">
        <v>103</v>
      </c>
      <c r="B59" s="9" t="s">
        <v>139</v>
      </c>
      <c r="C59" s="24">
        <v>1400000</v>
      </c>
      <c r="D59" s="24">
        <v>2007500</v>
      </c>
      <c r="E59" s="24">
        <v>1807500</v>
      </c>
      <c r="F59" s="25">
        <f>+E59/D59</f>
        <v>0.90037359900373604</v>
      </c>
    </row>
    <row r="60" spans="1:6" s="2" customFormat="1" ht="30" customHeight="1" x14ac:dyDescent="0.25">
      <c r="A60" s="158" t="s">
        <v>23</v>
      </c>
      <c r="B60" s="159" t="s">
        <v>3</v>
      </c>
      <c r="C60" s="177">
        <f>SUM(C52:C59)</f>
        <v>2280000</v>
      </c>
      <c r="D60" s="177">
        <f>SUM(D52:D59)</f>
        <v>4359832</v>
      </c>
      <c r="E60" s="177">
        <f>SUM(E52:E59)</f>
        <v>2852902</v>
      </c>
      <c r="F60" s="178">
        <f t="shared" si="0"/>
        <v>0.65436053499309144</v>
      </c>
    </row>
    <row r="61" spans="1:6" s="2" customFormat="1" ht="15" x14ac:dyDescent="0.25">
      <c r="A61" s="156" t="s">
        <v>151</v>
      </c>
      <c r="B61" s="9" t="s">
        <v>140</v>
      </c>
      <c r="C61" s="24"/>
      <c r="D61" s="24"/>
      <c r="E61" s="24"/>
      <c r="F61" s="25"/>
    </row>
    <row r="62" spans="1:6" s="2" customFormat="1" ht="15" x14ac:dyDescent="0.25">
      <c r="A62" s="156" t="s">
        <v>906</v>
      </c>
      <c r="B62" s="9" t="s">
        <v>907</v>
      </c>
      <c r="C62" s="24">
        <v>2109323</v>
      </c>
      <c r="D62" s="24">
        <v>2109323</v>
      </c>
      <c r="E62" s="24">
        <v>2109323</v>
      </c>
      <c r="F62" s="25">
        <f t="shared" si="0"/>
        <v>1</v>
      </c>
    </row>
    <row r="63" spans="1:6" s="2" customFormat="1" ht="15" x14ac:dyDescent="0.25">
      <c r="A63" s="156" t="s">
        <v>908</v>
      </c>
      <c r="B63" s="9" t="s">
        <v>909</v>
      </c>
      <c r="C63" s="24"/>
      <c r="D63" s="24">
        <v>1410773</v>
      </c>
      <c r="E63" s="24">
        <v>1410773</v>
      </c>
      <c r="F63" s="25">
        <f>+E63/D63</f>
        <v>1</v>
      </c>
    </row>
    <row r="64" spans="1:6" s="2" customFormat="1" ht="30" x14ac:dyDescent="0.25">
      <c r="A64" s="156" t="s">
        <v>152</v>
      </c>
      <c r="B64" s="9" t="s">
        <v>141</v>
      </c>
      <c r="C64" s="24"/>
      <c r="D64" s="24"/>
      <c r="E64" s="24"/>
      <c r="F64" s="25"/>
    </row>
    <row r="65" spans="1:6" s="2" customFormat="1" ht="30" x14ac:dyDescent="0.25">
      <c r="A65" s="156" t="s">
        <v>153</v>
      </c>
      <c r="B65" s="9" t="s">
        <v>142</v>
      </c>
      <c r="C65" s="24"/>
      <c r="D65" s="24"/>
      <c r="E65" s="24"/>
      <c r="F65" s="25"/>
    </row>
    <row r="66" spans="1:6" s="2" customFormat="1" ht="30" x14ac:dyDescent="0.25">
      <c r="A66" s="156" t="s">
        <v>154</v>
      </c>
      <c r="B66" s="9" t="s">
        <v>143</v>
      </c>
      <c r="C66" s="24"/>
      <c r="D66" s="24"/>
      <c r="E66" s="24"/>
      <c r="F66" s="25"/>
    </row>
    <row r="67" spans="1:6" s="2" customFormat="1" ht="15" x14ac:dyDescent="0.25">
      <c r="A67" s="156" t="s">
        <v>155</v>
      </c>
      <c r="B67" s="9" t="s">
        <v>144</v>
      </c>
      <c r="C67" s="24">
        <v>2147620</v>
      </c>
      <c r="D67" s="24">
        <v>2156020</v>
      </c>
      <c r="E67" s="24">
        <v>2156020</v>
      </c>
      <c r="F67" s="25">
        <f t="shared" si="0"/>
        <v>1</v>
      </c>
    </row>
    <row r="68" spans="1:6" s="2" customFormat="1" ht="30" x14ac:dyDescent="0.25">
      <c r="A68" s="156" t="s">
        <v>156</v>
      </c>
      <c r="B68" s="9" t="s">
        <v>145</v>
      </c>
      <c r="C68" s="24"/>
      <c r="D68" s="24"/>
      <c r="E68" s="24"/>
      <c r="F68" s="25"/>
    </row>
    <row r="69" spans="1:6" s="2" customFormat="1" ht="30" x14ac:dyDescent="0.25">
      <c r="A69" s="156" t="s">
        <v>157</v>
      </c>
      <c r="B69" s="9" t="s">
        <v>146</v>
      </c>
      <c r="C69" s="24"/>
      <c r="D69" s="24"/>
      <c r="E69" s="24"/>
      <c r="F69" s="25"/>
    </row>
    <row r="70" spans="1:6" s="2" customFormat="1" ht="15" x14ac:dyDescent="0.25">
      <c r="A70" s="156" t="s">
        <v>158</v>
      </c>
      <c r="B70" s="9" t="s">
        <v>147</v>
      </c>
      <c r="C70" s="24"/>
      <c r="D70" s="24"/>
      <c r="E70" s="24"/>
      <c r="F70" s="25"/>
    </row>
    <row r="71" spans="1:6" s="2" customFormat="1" ht="15" x14ac:dyDescent="0.25">
      <c r="A71" s="156" t="s">
        <v>159</v>
      </c>
      <c r="B71" s="9" t="s">
        <v>148</v>
      </c>
      <c r="C71" s="24"/>
      <c r="D71" s="24"/>
      <c r="E71" s="24"/>
      <c r="F71" s="25"/>
    </row>
    <row r="72" spans="1:6" s="2" customFormat="1" ht="15" x14ac:dyDescent="0.25">
      <c r="A72" s="156" t="s">
        <v>160</v>
      </c>
      <c r="B72" s="9" t="s">
        <v>149</v>
      </c>
      <c r="C72" s="24">
        <v>12671695</v>
      </c>
      <c r="D72" s="24">
        <v>24914521</v>
      </c>
      <c r="E72" s="24">
        <v>24914521</v>
      </c>
      <c r="F72" s="25">
        <f t="shared" si="0"/>
        <v>1</v>
      </c>
    </row>
    <row r="73" spans="1:6" s="2" customFormat="1" ht="15" x14ac:dyDescent="0.25">
      <c r="A73" s="156" t="s">
        <v>161</v>
      </c>
      <c r="B73" s="9" t="s">
        <v>150</v>
      </c>
      <c r="C73" s="24">
        <v>27438676</v>
      </c>
      <c r="D73" s="24">
        <v>90788708</v>
      </c>
      <c r="E73" s="24"/>
      <c r="F73" s="25"/>
    </row>
    <row r="74" spans="1:6" s="2" customFormat="1" ht="15" x14ac:dyDescent="0.25">
      <c r="A74" s="156" t="s">
        <v>162</v>
      </c>
      <c r="B74" s="9" t="s">
        <v>150</v>
      </c>
      <c r="C74" s="24"/>
      <c r="D74" s="24"/>
      <c r="E74" s="24"/>
      <c r="F74" s="25"/>
    </row>
    <row r="75" spans="1:6" s="2" customFormat="1" ht="30" customHeight="1" x14ac:dyDescent="0.25">
      <c r="A75" s="158" t="s">
        <v>24</v>
      </c>
      <c r="B75" s="159" t="s">
        <v>4</v>
      </c>
      <c r="C75" s="177">
        <f>SUM(C61:C74)</f>
        <v>44367314</v>
      </c>
      <c r="D75" s="177">
        <f>SUM(D61:D74)</f>
        <v>121379345</v>
      </c>
      <c r="E75" s="177">
        <f>SUM(E61:E74)</f>
        <v>30590637</v>
      </c>
      <c r="F75" s="178">
        <f>+E75/D75</f>
        <v>0.25202506241898076</v>
      </c>
    </row>
    <row r="76" spans="1:6" s="2" customFormat="1" ht="15" x14ac:dyDescent="0.25">
      <c r="A76" s="156" t="s">
        <v>163</v>
      </c>
      <c r="B76" s="9" t="s">
        <v>203</v>
      </c>
      <c r="C76" s="24"/>
      <c r="D76" s="24">
        <v>25984</v>
      </c>
      <c r="E76" s="24">
        <v>25984</v>
      </c>
      <c r="F76" s="25">
        <f>+E76/D76</f>
        <v>1</v>
      </c>
    </row>
    <row r="77" spans="1:6" s="2" customFormat="1" ht="15" x14ac:dyDescent="0.25">
      <c r="A77" s="156" t="s">
        <v>164</v>
      </c>
      <c r="B77" s="9" t="s">
        <v>204</v>
      </c>
      <c r="C77" s="24">
        <v>70646371</v>
      </c>
      <c r="D77" s="24">
        <v>49721145</v>
      </c>
      <c r="E77" s="24">
        <v>42429686</v>
      </c>
      <c r="F77" s="25">
        <f>+E77/D77</f>
        <v>0.8533529547640144</v>
      </c>
    </row>
    <row r="78" spans="1:6" s="2" customFormat="1" ht="15" x14ac:dyDescent="0.25">
      <c r="A78" s="156" t="s">
        <v>165</v>
      </c>
      <c r="B78" s="9" t="s">
        <v>205</v>
      </c>
      <c r="C78" s="24"/>
      <c r="D78" s="24"/>
      <c r="E78" s="24"/>
      <c r="F78" s="25"/>
    </row>
    <row r="79" spans="1:6" s="2" customFormat="1" ht="15" x14ac:dyDescent="0.25">
      <c r="A79" s="156" t="s">
        <v>166</v>
      </c>
      <c r="B79" s="9" t="s">
        <v>206</v>
      </c>
      <c r="C79" s="24">
        <v>12000000</v>
      </c>
      <c r="D79" s="24">
        <v>2672771</v>
      </c>
      <c r="E79" s="24">
        <v>1952771</v>
      </c>
      <c r="F79" s="25">
        <f>+E79/D79</f>
        <v>0.73061665215613314</v>
      </c>
    </row>
    <row r="80" spans="1:6" s="2" customFormat="1" ht="15" x14ac:dyDescent="0.25">
      <c r="A80" s="156" t="s">
        <v>167</v>
      </c>
      <c r="B80" s="9" t="s">
        <v>207</v>
      </c>
      <c r="C80" s="24"/>
      <c r="D80" s="24"/>
      <c r="E80" s="24"/>
      <c r="F80" s="25"/>
    </row>
    <row r="81" spans="1:6" s="2" customFormat="1" ht="15" x14ac:dyDescent="0.25">
      <c r="A81" s="156" t="s">
        <v>168</v>
      </c>
      <c r="B81" s="9" t="s">
        <v>208</v>
      </c>
      <c r="C81" s="24"/>
      <c r="D81" s="24"/>
      <c r="E81" s="24"/>
      <c r="F81" s="25"/>
    </row>
    <row r="82" spans="1:6" s="2" customFormat="1" ht="15" x14ac:dyDescent="0.25">
      <c r="A82" s="156" t="s">
        <v>169</v>
      </c>
      <c r="B82" s="9" t="s">
        <v>209</v>
      </c>
      <c r="C82" s="24">
        <v>22218103</v>
      </c>
      <c r="D82" s="24">
        <v>8849627</v>
      </c>
      <c r="E82" s="24">
        <v>8835380</v>
      </c>
      <c r="F82" s="25">
        <f>+E82/D82</f>
        <v>0.99839010163931208</v>
      </c>
    </row>
    <row r="83" spans="1:6" s="2" customFormat="1" ht="30" customHeight="1" x14ac:dyDescent="0.25">
      <c r="A83" s="158" t="s">
        <v>170</v>
      </c>
      <c r="B83" s="159" t="s">
        <v>5</v>
      </c>
      <c r="C83" s="177">
        <f>SUM(C76:C82)</f>
        <v>104864474</v>
      </c>
      <c r="D83" s="177">
        <f>SUM(D76:D82)</f>
        <v>61269527</v>
      </c>
      <c r="E83" s="177">
        <f>SUM(E76:E82)</f>
        <v>53243821</v>
      </c>
      <c r="F83" s="178">
        <f>+E83/D83</f>
        <v>0.86900982604288757</v>
      </c>
    </row>
    <row r="84" spans="1:6" s="2" customFormat="1" ht="15" x14ac:dyDescent="0.25">
      <c r="A84" s="156" t="s">
        <v>446</v>
      </c>
      <c r="B84" s="9" t="s">
        <v>210</v>
      </c>
      <c r="C84" s="24">
        <v>17712019</v>
      </c>
      <c r="D84" s="24">
        <v>66913246</v>
      </c>
      <c r="E84" s="24">
        <v>66913246</v>
      </c>
      <c r="F84" s="25">
        <f>+E84/D84</f>
        <v>1</v>
      </c>
    </row>
    <row r="85" spans="1:6" s="2" customFormat="1" ht="15" x14ac:dyDescent="0.25">
      <c r="A85" s="156" t="s">
        <v>447</v>
      </c>
      <c r="B85" s="9" t="s">
        <v>211</v>
      </c>
      <c r="C85" s="24"/>
      <c r="D85" s="24"/>
      <c r="E85" s="24"/>
      <c r="F85" s="25"/>
    </row>
    <row r="86" spans="1:6" s="2" customFormat="1" ht="15" x14ac:dyDescent="0.25">
      <c r="A86" s="156" t="s">
        <v>171</v>
      </c>
      <c r="B86" s="9" t="s">
        <v>212</v>
      </c>
      <c r="C86" s="24">
        <v>3500000</v>
      </c>
      <c r="D86" s="24">
        <v>0</v>
      </c>
      <c r="E86" s="24">
        <v>0</v>
      </c>
      <c r="F86" s="25" t="s">
        <v>840</v>
      </c>
    </row>
    <row r="87" spans="1:6" s="2" customFormat="1" ht="15" x14ac:dyDescent="0.25">
      <c r="A87" s="156" t="s">
        <v>172</v>
      </c>
      <c r="B87" s="9" t="s">
        <v>213</v>
      </c>
      <c r="C87" s="24">
        <v>5727245</v>
      </c>
      <c r="D87" s="24">
        <v>16524233</v>
      </c>
      <c r="E87" s="24">
        <v>16309686</v>
      </c>
      <c r="F87" s="25">
        <f>+E87/D87</f>
        <v>0.98701622035951686</v>
      </c>
    </row>
    <row r="88" spans="1:6" s="2" customFormat="1" ht="30" customHeight="1" x14ac:dyDescent="0.25">
      <c r="A88" s="158" t="s">
        <v>26</v>
      </c>
      <c r="B88" s="159" t="s">
        <v>6</v>
      </c>
      <c r="C88" s="177">
        <f>SUM(C84:C87)</f>
        <v>26939264</v>
      </c>
      <c r="D88" s="177">
        <f>SUM(D84:D87)</f>
        <v>83437479</v>
      </c>
      <c r="E88" s="177">
        <f>SUM(E84:E87)</f>
        <v>83222932</v>
      </c>
      <c r="F88" s="178">
        <f>+E88/D88</f>
        <v>0.99742864954009458</v>
      </c>
    </row>
    <row r="89" spans="1:6" s="2" customFormat="1" ht="30" x14ac:dyDescent="0.25">
      <c r="A89" s="156" t="s">
        <v>173</v>
      </c>
      <c r="B89" s="9" t="s">
        <v>214</v>
      </c>
      <c r="C89" s="24"/>
      <c r="D89" s="24"/>
      <c r="E89" s="24"/>
      <c r="F89" s="25"/>
    </row>
    <row r="90" spans="1:6" s="2" customFormat="1" ht="30" x14ac:dyDescent="0.25">
      <c r="A90" s="156" t="s">
        <v>174</v>
      </c>
      <c r="B90" s="9" t="s">
        <v>215</v>
      </c>
      <c r="C90" s="24"/>
      <c r="D90" s="24"/>
      <c r="E90" s="24"/>
      <c r="F90" s="25"/>
    </row>
    <row r="91" spans="1:6" s="2" customFormat="1" ht="30" x14ac:dyDescent="0.25">
      <c r="A91" s="156" t="s">
        <v>175</v>
      </c>
      <c r="B91" s="9" t="s">
        <v>216</v>
      </c>
      <c r="C91" s="24"/>
      <c r="D91" s="24"/>
      <c r="E91" s="24"/>
      <c r="F91" s="25"/>
    </row>
    <row r="92" spans="1:6" s="2" customFormat="1" ht="15" x14ac:dyDescent="0.25">
      <c r="A92" s="156" t="s">
        <v>177</v>
      </c>
      <c r="B92" s="9" t="s">
        <v>217</v>
      </c>
      <c r="C92" s="24"/>
      <c r="D92" s="24"/>
      <c r="E92" s="24"/>
      <c r="F92" s="25"/>
    </row>
    <row r="93" spans="1:6" s="2" customFormat="1" ht="30" x14ac:dyDescent="0.25">
      <c r="A93" s="156" t="s">
        <v>178</v>
      </c>
      <c r="B93" s="9" t="s">
        <v>218</v>
      </c>
      <c r="C93" s="24"/>
      <c r="D93" s="24"/>
      <c r="E93" s="24"/>
      <c r="F93" s="25"/>
    </row>
    <row r="94" spans="1:6" s="2" customFormat="1" ht="30" x14ac:dyDescent="0.25">
      <c r="A94" s="156" t="s">
        <v>176</v>
      </c>
      <c r="B94" s="9" t="s">
        <v>219</v>
      </c>
      <c r="C94" s="24"/>
      <c r="D94" s="24">
        <v>3999999</v>
      </c>
      <c r="E94" s="24">
        <v>3999999</v>
      </c>
      <c r="F94" s="25">
        <f>+E94/D94</f>
        <v>1</v>
      </c>
    </row>
    <row r="95" spans="1:6" s="2" customFormat="1" ht="15" x14ac:dyDescent="0.25">
      <c r="A95" s="156" t="s">
        <v>179</v>
      </c>
      <c r="B95" s="9" t="s">
        <v>220</v>
      </c>
      <c r="C95" s="24"/>
      <c r="D95" s="24"/>
      <c r="E95" s="24"/>
      <c r="F95" s="25"/>
    </row>
    <row r="96" spans="1:6" s="2" customFormat="1" ht="15" x14ac:dyDescent="0.25">
      <c r="A96" s="156" t="s">
        <v>180</v>
      </c>
      <c r="B96" s="9" t="s">
        <v>221</v>
      </c>
      <c r="C96" s="24"/>
      <c r="D96" s="24"/>
      <c r="E96" s="24"/>
      <c r="F96" s="25"/>
    </row>
    <row r="97" spans="1:6" s="2" customFormat="1" ht="30" customHeight="1" x14ac:dyDescent="0.25">
      <c r="A97" s="158" t="s">
        <v>27</v>
      </c>
      <c r="B97" s="159" t="s">
        <v>7</v>
      </c>
      <c r="C97" s="177">
        <f>SUM(C89:C96)</f>
        <v>0</v>
      </c>
      <c r="D97" s="177">
        <f>SUM(D89:D96)</f>
        <v>3999999</v>
      </c>
      <c r="E97" s="177">
        <f>SUM(E89:E96)</f>
        <v>3999999</v>
      </c>
      <c r="F97" s="179"/>
    </row>
    <row r="98" spans="1:6" s="2" customFormat="1" ht="30" customHeight="1" x14ac:dyDescent="0.25">
      <c r="A98" s="160" t="s">
        <v>28</v>
      </c>
      <c r="B98" s="150" t="s">
        <v>8</v>
      </c>
      <c r="C98" s="180">
        <f>+C97+C88+C83+C75+C60+C51+C26+C25</f>
        <v>328420796</v>
      </c>
      <c r="D98" s="180">
        <f>+D97+D88+D83+D75+D60+D51+D26+D25</f>
        <v>470964725</v>
      </c>
      <c r="E98" s="180">
        <f>+E97+E88+E83+E75+E60+E51+E26+E25</f>
        <v>356556753</v>
      </c>
      <c r="F98" s="181">
        <f>+E98/D98</f>
        <v>0.75707740744277607</v>
      </c>
    </row>
    <row r="99" spans="1:6" s="2" customFormat="1" ht="15" x14ac:dyDescent="0.25">
      <c r="A99" s="156" t="s">
        <v>181</v>
      </c>
      <c r="B99" s="9" t="s">
        <v>222</v>
      </c>
      <c r="C99" s="24"/>
      <c r="D99" s="24"/>
      <c r="E99" s="24"/>
      <c r="F99" s="25"/>
    </row>
    <row r="100" spans="1:6" s="2" customFormat="1" ht="15" x14ac:dyDescent="0.25">
      <c r="A100" s="156" t="s">
        <v>182</v>
      </c>
      <c r="B100" s="9" t="s">
        <v>223</v>
      </c>
      <c r="C100" s="24"/>
      <c r="D100" s="24"/>
      <c r="E100" s="24"/>
      <c r="F100" s="25"/>
    </row>
    <row r="101" spans="1:6" s="2" customFormat="1" ht="15" x14ac:dyDescent="0.25">
      <c r="A101" s="156" t="s">
        <v>183</v>
      </c>
      <c r="B101" s="9" t="s">
        <v>224</v>
      </c>
      <c r="C101" s="24"/>
      <c r="D101" s="24"/>
      <c r="E101" s="24"/>
      <c r="F101" s="25"/>
    </row>
    <row r="102" spans="1:6" s="2" customFormat="1" ht="15" x14ac:dyDescent="0.25">
      <c r="A102" s="156" t="s">
        <v>184</v>
      </c>
      <c r="B102" s="9" t="s">
        <v>225</v>
      </c>
      <c r="C102" s="24"/>
      <c r="D102" s="24"/>
      <c r="E102" s="24"/>
      <c r="F102" s="25"/>
    </row>
    <row r="103" spans="1:6" s="2" customFormat="1" ht="15" x14ac:dyDescent="0.25">
      <c r="A103" s="156" t="s">
        <v>185</v>
      </c>
      <c r="B103" s="9" t="s">
        <v>226</v>
      </c>
      <c r="C103" s="24"/>
      <c r="D103" s="24"/>
      <c r="E103" s="24"/>
      <c r="F103" s="25"/>
    </row>
    <row r="104" spans="1:6" s="2" customFormat="1" ht="15" x14ac:dyDescent="0.25">
      <c r="A104" s="156" t="s">
        <v>186</v>
      </c>
      <c r="B104" s="9" t="s">
        <v>227</v>
      </c>
      <c r="C104" s="24"/>
      <c r="D104" s="24"/>
      <c r="E104" s="24"/>
      <c r="F104" s="25"/>
    </row>
    <row r="105" spans="1:6" s="2" customFormat="1" ht="15" x14ac:dyDescent="0.25">
      <c r="A105" s="156" t="s">
        <v>187</v>
      </c>
      <c r="B105" s="9" t="s">
        <v>228</v>
      </c>
      <c r="C105" s="24"/>
      <c r="D105" s="24"/>
      <c r="E105" s="24"/>
      <c r="F105" s="25"/>
    </row>
    <row r="106" spans="1:6" s="2" customFormat="1" ht="15" x14ac:dyDescent="0.25">
      <c r="A106" s="156" t="s">
        <v>188</v>
      </c>
      <c r="B106" s="9" t="s">
        <v>229</v>
      </c>
      <c r="C106" s="24"/>
      <c r="D106" s="24"/>
      <c r="E106" s="24"/>
      <c r="F106" s="25"/>
    </row>
    <row r="107" spans="1:6" s="2" customFormat="1" ht="15" x14ac:dyDescent="0.25">
      <c r="A107" s="156" t="s">
        <v>189</v>
      </c>
      <c r="B107" s="9" t="s">
        <v>230</v>
      </c>
      <c r="C107" s="24"/>
      <c r="D107" s="24"/>
      <c r="E107" s="24"/>
      <c r="F107" s="25"/>
    </row>
    <row r="108" spans="1:6" s="2" customFormat="1" ht="15" x14ac:dyDescent="0.25">
      <c r="A108" s="156" t="s">
        <v>190</v>
      </c>
      <c r="B108" s="9" t="s">
        <v>231</v>
      </c>
      <c r="C108" s="24"/>
      <c r="D108" s="24"/>
      <c r="E108" s="24"/>
      <c r="F108" s="25"/>
    </row>
    <row r="109" spans="1:6" s="2" customFormat="1" ht="15" x14ac:dyDescent="0.25">
      <c r="A109" s="156" t="s">
        <v>191</v>
      </c>
      <c r="B109" s="9" t="s">
        <v>232</v>
      </c>
      <c r="C109" s="24">
        <v>10172361</v>
      </c>
      <c r="D109" s="24">
        <v>10172361</v>
      </c>
      <c r="E109" s="24">
        <v>10172361</v>
      </c>
      <c r="F109" s="25">
        <f>+E109/D109</f>
        <v>1</v>
      </c>
    </row>
    <row r="110" spans="1:6" s="2" customFormat="1" ht="15" x14ac:dyDescent="0.25">
      <c r="A110" s="156" t="s">
        <v>192</v>
      </c>
      <c r="B110" s="9" t="s">
        <v>233</v>
      </c>
      <c r="C110" s="24">
        <v>219290897</v>
      </c>
      <c r="D110" s="24">
        <v>234624160</v>
      </c>
      <c r="E110" s="24">
        <v>234624160</v>
      </c>
      <c r="F110" s="25">
        <f>+E110/D110</f>
        <v>1</v>
      </c>
    </row>
    <row r="111" spans="1:6" s="2" customFormat="1" ht="15" x14ac:dyDescent="0.25">
      <c r="A111" s="156" t="s">
        <v>193</v>
      </c>
      <c r="B111" s="9" t="s">
        <v>234</v>
      </c>
      <c r="C111" s="24"/>
      <c r="D111" s="24">
        <v>990000000</v>
      </c>
      <c r="E111" s="24">
        <v>990000000</v>
      </c>
      <c r="F111" s="25">
        <f>+E111/D111</f>
        <v>1</v>
      </c>
    </row>
    <row r="112" spans="1:6" s="2" customFormat="1" ht="15" x14ac:dyDescent="0.25">
      <c r="A112" s="156" t="s">
        <v>194</v>
      </c>
      <c r="B112" s="9" t="s">
        <v>235</v>
      </c>
      <c r="C112" s="24"/>
      <c r="D112" s="24"/>
      <c r="E112" s="24"/>
      <c r="F112" s="25"/>
    </row>
    <row r="113" spans="1:6" s="2" customFormat="1" ht="15" x14ac:dyDescent="0.25">
      <c r="A113" s="156" t="s">
        <v>195</v>
      </c>
      <c r="B113" s="9" t="s">
        <v>236</v>
      </c>
      <c r="C113" s="24"/>
      <c r="D113" s="24"/>
      <c r="E113" s="24"/>
      <c r="F113" s="25"/>
    </row>
    <row r="114" spans="1:6" s="2" customFormat="1" ht="15" x14ac:dyDescent="0.25">
      <c r="A114" s="156" t="s">
        <v>196</v>
      </c>
      <c r="B114" s="9" t="s">
        <v>237</v>
      </c>
      <c r="C114" s="24"/>
      <c r="D114" s="24"/>
      <c r="E114" s="24"/>
      <c r="F114" s="25"/>
    </row>
    <row r="115" spans="1:6" s="2" customFormat="1" ht="15" x14ac:dyDescent="0.25">
      <c r="A115" s="156" t="s">
        <v>197</v>
      </c>
      <c r="B115" s="9" t="s">
        <v>238</v>
      </c>
      <c r="C115" s="24"/>
      <c r="D115" s="24"/>
      <c r="E115" s="24"/>
      <c r="F115" s="25"/>
    </row>
    <row r="116" spans="1:6" s="2" customFormat="1" ht="15" x14ac:dyDescent="0.25">
      <c r="A116" s="156" t="s">
        <v>198</v>
      </c>
      <c r="B116" s="9" t="s">
        <v>239</v>
      </c>
      <c r="C116" s="24"/>
      <c r="D116" s="24"/>
      <c r="E116" s="24"/>
      <c r="F116" s="25"/>
    </row>
    <row r="117" spans="1:6" s="2" customFormat="1" ht="15" x14ac:dyDescent="0.25">
      <c r="A117" s="156" t="s">
        <v>199</v>
      </c>
      <c r="B117" s="9" t="s">
        <v>240</v>
      </c>
      <c r="C117" s="24"/>
      <c r="D117" s="24"/>
      <c r="E117" s="24"/>
      <c r="F117" s="25"/>
    </row>
    <row r="118" spans="1:6" s="2" customFormat="1" ht="15" x14ac:dyDescent="0.25">
      <c r="A118" s="156" t="s">
        <v>200</v>
      </c>
      <c r="B118" s="9" t="s">
        <v>241</v>
      </c>
      <c r="C118" s="24"/>
      <c r="D118" s="24"/>
      <c r="E118" s="24"/>
      <c r="F118" s="25"/>
    </row>
    <row r="119" spans="1:6" s="2" customFormat="1" ht="15" x14ac:dyDescent="0.25">
      <c r="A119" s="156" t="s">
        <v>201</v>
      </c>
      <c r="B119" s="9" t="s">
        <v>242</v>
      </c>
      <c r="C119" s="24"/>
      <c r="D119" s="24"/>
      <c r="E119" s="24"/>
      <c r="F119" s="25"/>
    </row>
    <row r="120" spans="1:6" s="2" customFormat="1" ht="15" x14ac:dyDescent="0.25">
      <c r="A120" s="156" t="s">
        <v>202</v>
      </c>
      <c r="B120" s="9" t="s">
        <v>243</v>
      </c>
      <c r="C120" s="24"/>
      <c r="D120" s="24"/>
      <c r="E120" s="24"/>
      <c r="F120" s="25"/>
    </row>
    <row r="121" spans="1:6" s="2" customFormat="1" ht="30" customHeight="1" x14ac:dyDescent="0.25">
      <c r="A121" s="158" t="s">
        <v>29</v>
      </c>
      <c r="B121" s="159" t="s">
        <v>9</v>
      </c>
      <c r="C121" s="177">
        <f>SUM(C99:C120)</f>
        <v>229463258</v>
      </c>
      <c r="D121" s="177">
        <f>SUM(D99:D120)</f>
        <v>1234796521</v>
      </c>
      <c r="E121" s="177">
        <f>SUM(E99:E120)</f>
        <v>1234796521</v>
      </c>
      <c r="F121" s="178">
        <f>+E121/D121</f>
        <v>1</v>
      </c>
    </row>
    <row r="122" spans="1:6" ht="33.75" customHeight="1" thickBot="1" x14ac:dyDescent="0.3">
      <c r="A122" s="161" t="s">
        <v>10</v>
      </c>
      <c r="B122" s="162" t="s">
        <v>244</v>
      </c>
      <c r="C122" s="182">
        <f>+C121+C98</f>
        <v>557884054</v>
      </c>
      <c r="D122" s="182">
        <f>+D121+D98</f>
        <v>1705761246</v>
      </c>
      <c r="E122" s="182">
        <f>+E121+E98</f>
        <v>1591353274</v>
      </c>
      <c r="F122" s="183">
        <f>+E122/D122</f>
        <v>0.9329284961372607</v>
      </c>
    </row>
    <row r="123" spans="1:6" s="2" customFormat="1" ht="18" customHeight="1" x14ac:dyDescent="0.25">
      <c r="A123" s="13"/>
      <c r="B123" s="3"/>
      <c r="C123" s="4"/>
      <c r="D123" s="4"/>
      <c r="E123" s="4"/>
      <c r="F123" s="23"/>
    </row>
    <row r="124" spans="1:6" s="2" customFormat="1" ht="18" customHeight="1" x14ac:dyDescent="0.25">
      <c r="A124" s="13"/>
      <c r="B124" s="3"/>
      <c r="C124" s="4"/>
      <c r="D124" s="4"/>
      <c r="E124" s="4"/>
      <c r="F124" s="23"/>
    </row>
    <row r="125" spans="1:6" s="2" customFormat="1" ht="18" customHeight="1" x14ac:dyDescent="0.25">
      <c r="A125" s="13"/>
      <c r="B125" s="3"/>
      <c r="C125" s="4"/>
      <c r="D125" s="4"/>
      <c r="E125" s="4"/>
      <c r="F125" s="23"/>
    </row>
    <row r="126" spans="1:6" s="2" customFormat="1" ht="18" customHeight="1" x14ac:dyDescent="0.25">
      <c r="A126" s="13"/>
      <c r="B126" s="3"/>
      <c r="C126" s="4"/>
      <c r="D126" s="4"/>
      <c r="E126" s="4"/>
      <c r="F126" s="23"/>
    </row>
    <row r="127" spans="1:6" s="2" customFormat="1" ht="18" customHeight="1" x14ac:dyDescent="0.25">
      <c r="A127" s="13"/>
      <c r="B127" s="3"/>
      <c r="C127" s="4"/>
      <c r="D127" s="4"/>
      <c r="E127" s="4"/>
      <c r="F127" s="23"/>
    </row>
    <row r="128" spans="1:6" s="2" customFormat="1" ht="18" customHeight="1" x14ac:dyDescent="0.25">
      <c r="A128" s="13"/>
      <c r="B128" s="3"/>
      <c r="C128" s="4"/>
      <c r="D128" s="4"/>
      <c r="E128" s="4"/>
      <c r="F128" s="23"/>
    </row>
    <row r="129" spans="1:6" s="2" customFormat="1" ht="18" customHeight="1" x14ac:dyDescent="0.25">
      <c r="A129" s="13"/>
      <c r="B129" s="3"/>
      <c r="C129" s="4"/>
      <c r="D129" s="4"/>
      <c r="E129" s="4"/>
      <c r="F129" s="23"/>
    </row>
    <row r="130" spans="1:6" s="2" customFormat="1" ht="18" customHeight="1" x14ac:dyDescent="0.25">
      <c r="A130" s="13"/>
      <c r="B130" s="3"/>
      <c r="C130" s="4"/>
      <c r="D130" s="4"/>
      <c r="E130" s="4"/>
      <c r="F130" s="23"/>
    </row>
    <row r="131" spans="1:6" s="2" customFormat="1" ht="18" customHeight="1" x14ac:dyDescent="0.25">
      <c r="A131" s="13"/>
      <c r="B131" s="3"/>
      <c r="C131" s="4"/>
      <c r="D131" s="4"/>
      <c r="E131" s="4"/>
      <c r="F131" s="23"/>
    </row>
    <row r="132" spans="1:6" s="2" customFormat="1" ht="18" customHeight="1" x14ac:dyDescent="0.25">
      <c r="A132" s="13"/>
      <c r="B132" s="3"/>
      <c r="C132" s="4"/>
      <c r="D132" s="4"/>
      <c r="E132" s="4"/>
      <c r="F132" s="23"/>
    </row>
    <row r="133" spans="1:6" s="2" customFormat="1" ht="18" customHeight="1" x14ac:dyDescent="0.25">
      <c r="A133" s="13"/>
      <c r="B133" s="3"/>
      <c r="C133" s="4"/>
      <c r="D133" s="4"/>
      <c r="E133" s="4"/>
      <c r="F133" s="23"/>
    </row>
    <row r="134" spans="1:6" s="2" customFormat="1" ht="18" customHeight="1" x14ac:dyDescent="0.25">
      <c r="A134" s="13"/>
      <c r="B134" s="3"/>
      <c r="C134" s="4"/>
      <c r="D134" s="4"/>
      <c r="E134" s="4"/>
      <c r="F134" s="23"/>
    </row>
    <row r="135" spans="1:6" s="2" customFormat="1" ht="18" customHeight="1" x14ac:dyDescent="0.25">
      <c r="A135" s="13"/>
      <c r="B135" s="3"/>
      <c r="C135" s="4"/>
      <c r="D135" s="4"/>
      <c r="E135" s="4"/>
      <c r="F135" s="23"/>
    </row>
    <row r="136" spans="1:6" s="2" customFormat="1" ht="18" customHeight="1" x14ac:dyDescent="0.25">
      <c r="A136" s="13"/>
      <c r="B136" s="3"/>
      <c r="C136" s="4"/>
      <c r="D136" s="4"/>
      <c r="E136" s="4"/>
      <c r="F136" s="23"/>
    </row>
    <row r="137" spans="1:6" s="2" customFormat="1" ht="18" customHeight="1" x14ac:dyDescent="0.25">
      <c r="A137" s="13"/>
      <c r="B137" s="3"/>
      <c r="C137" s="4"/>
      <c r="D137" s="4"/>
      <c r="E137" s="4"/>
      <c r="F137" s="23"/>
    </row>
    <row r="138" spans="1:6" s="2" customFormat="1" ht="18" customHeight="1" x14ac:dyDescent="0.25">
      <c r="A138" s="13"/>
      <c r="B138" s="3"/>
      <c r="C138" s="4"/>
      <c r="D138" s="4"/>
      <c r="E138" s="4"/>
      <c r="F138" s="23"/>
    </row>
    <row r="139" spans="1:6" s="2" customFormat="1" ht="18" customHeight="1" x14ac:dyDescent="0.25">
      <c r="A139" s="13"/>
      <c r="B139" s="3"/>
      <c r="C139" s="4"/>
      <c r="D139" s="4"/>
      <c r="E139" s="4"/>
      <c r="F139" s="23"/>
    </row>
    <row r="140" spans="1:6" s="2" customFormat="1" ht="18" customHeight="1" x14ac:dyDescent="0.25">
      <c r="A140" s="13"/>
      <c r="B140" s="3"/>
      <c r="C140" s="4"/>
      <c r="D140" s="4"/>
      <c r="E140" s="4"/>
      <c r="F140" s="23"/>
    </row>
    <row r="141" spans="1:6" s="2" customFormat="1" ht="18" customHeight="1" x14ac:dyDescent="0.25">
      <c r="A141" s="13"/>
      <c r="B141" s="3"/>
      <c r="C141" s="4"/>
      <c r="D141" s="4"/>
      <c r="E141" s="4"/>
      <c r="F141" s="23"/>
    </row>
    <row r="142" spans="1:6" s="2" customFormat="1" ht="18" customHeight="1" x14ac:dyDescent="0.25">
      <c r="A142" s="13"/>
      <c r="B142" s="3"/>
      <c r="C142" s="4"/>
      <c r="D142" s="4"/>
      <c r="E142" s="4"/>
      <c r="F142" s="23"/>
    </row>
    <row r="143" spans="1:6" s="2" customFormat="1" ht="18" customHeight="1" x14ac:dyDescent="0.25">
      <c r="A143" s="13"/>
      <c r="B143" s="3"/>
      <c r="C143" s="4"/>
      <c r="D143" s="4"/>
      <c r="E143" s="4"/>
      <c r="F143" s="23"/>
    </row>
    <row r="144" spans="1:6" s="2" customFormat="1" ht="18" customHeight="1" x14ac:dyDescent="0.25">
      <c r="A144" s="13"/>
      <c r="B144" s="3"/>
      <c r="C144" s="4"/>
      <c r="D144" s="4"/>
      <c r="E144" s="4"/>
      <c r="F144" s="23"/>
    </row>
    <row r="145" spans="1:6" s="2" customFormat="1" ht="18" customHeight="1" x14ac:dyDescent="0.25">
      <c r="A145" s="13"/>
      <c r="B145" s="3"/>
      <c r="C145" s="4"/>
      <c r="D145" s="4"/>
      <c r="E145" s="4"/>
      <c r="F145" s="23"/>
    </row>
    <row r="146" spans="1:6" s="2" customFormat="1" ht="18" customHeight="1" x14ac:dyDescent="0.25">
      <c r="A146" s="13"/>
      <c r="B146" s="3"/>
      <c r="C146" s="4"/>
      <c r="D146" s="4"/>
      <c r="E146" s="4"/>
      <c r="F146" s="23"/>
    </row>
    <row r="147" spans="1:6" s="2" customFormat="1" ht="18" customHeight="1" x14ac:dyDescent="0.25">
      <c r="A147" s="13"/>
      <c r="B147" s="3"/>
      <c r="C147" s="4"/>
      <c r="D147" s="4"/>
      <c r="E147" s="4"/>
      <c r="F147" s="23"/>
    </row>
    <row r="148" spans="1:6" s="2" customFormat="1" ht="18" customHeight="1" x14ac:dyDescent="0.25">
      <c r="A148" s="13"/>
      <c r="B148" s="3"/>
      <c r="C148" s="4"/>
      <c r="D148" s="4"/>
      <c r="E148" s="4"/>
      <c r="F148" s="23"/>
    </row>
    <row r="149" spans="1:6" s="2" customFormat="1" ht="18" customHeight="1" x14ac:dyDescent="0.25">
      <c r="A149" s="13"/>
      <c r="B149" s="3"/>
      <c r="C149" s="4"/>
      <c r="D149" s="4"/>
      <c r="E149" s="4"/>
      <c r="F149" s="23"/>
    </row>
    <row r="150" spans="1:6" s="2" customFormat="1" ht="18" customHeight="1" x14ac:dyDescent="0.25">
      <c r="A150" s="13"/>
      <c r="B150" s="3"/>
      <c r="C150" s="4"/>
      <c r="D150" s="4"/>
      <c r="E150" s="4"/>
      <c r="F150" s="23"/>
    </row>
    <row r="151" spans="1:6" s="2" customFormat="1" ht="18" customHeight="1" x14ac:dyDescent="0.25">
      <c r="A151" s="13"/>
      <c r="B151" s="3"/>
      <c r="C151" s="4"/>
      <c r="D151" s="4"/>
      <c r="E151" s="4"/>
      <c r="F151" s="23"/>
    </row>
    <row r="152" spans="1:6" s="2" customFormat="1" ht="18" customHeight="1" x14ac:dyDescent="0.25">
      <c r="A152" s="13"/>
      <c r="B152" s="3"/>
      <c r="C152" s="4"/>
      <c r="D152" s="4"/>
      <c r="E152" s="4"/>
      <c r="F152" s="23"/>
    </row>
    <row r="153" spans="1:6" s="2" customFormat="1" ht="18" customHeight="1" x14ac:dyDescent="0.25">
      <c r="A153" s="13"/>
      <c r="B153" s="3"/>
      <c r="C153" s="4"/>
      <c r="D153" s="4"/>
      <c r="E153" s="4"/>
      <c r="F153" s="23"/>
    </row>
    <row r="154" spans="1:6" s="2" customFormat="1" ht="18" customHeight="1" x14ac:dyDescent="0.25">
      <c r="A154" s="13"/>
      <c r="B154" s="3"/>
      <c r="C154" s="4"/>
      <c r="D154" s="4"/>
      <c r="E154" s="4"/>
      <c r="F154" s="23"/>
    </row>
    <row r="155" spans="1:6" s="2" customFormat="1" ht="18" customHeight="1" x14ac:dyDescent="0.25">
      <c r="A155" s="13"/>
      <c r="B155" s="3"/>
      <c r="C155" s="4"/>
      <c r="D155" s="4"/>
      <c r="E155" s="4"/>
      <c r="F155" s="23"/>
    </row>
    <row r="156" spans="1:6" s="2" customFormat="1" ht="18" customHeight="1" x14ac:dyDescent="0.25">
      <c r="A156" s="13"/>
      <c r="B156" s="3"/>
      <c r="C156" s="4"/>
      <c r="D156" s="4"/>
      <c r="E156" s="4"/>
      <c r="F156" s="23"/>
    </row>
    <row r="157" spans="1:6" s="2" customFormat="1" ht="18" customHeight="1" x14ac:dyDescent="0.25">
      <c r="A157" s="13"/>
      <c r="B157" s="3"/>
      <c r="C157" s="4"/>
      <c r="D157" s="4"/>
      <c r="E157" s="4"/>
      <c r="F157" s="23"/>
    </row>
    <row r="158" spans="1:6" s="2" customFormat="1" ht="18" customHeight="1" x14ac:dyDescent="0.25">
      <c r="A158" s="13"/>
      <c r="B158" s="3"/>
      <c r="C158" s="4"/>
      <c r="D158" s="4"/>
      <c r="E158" s="4"/>
      <c r="F158" s="23"/>
    </row>
    <row r="159" spans="1:6" s="2" customFormat="1" ht="18" customHeight="1" x14ac:dyDescent="0.25">
      <c r="A159" s="13"/>
      <c r="B159" s="3"/>
      <c r="C159" s="4"/>
      <c r="D159" s="4"/>
      <c r="E159" s="4"/>
      <c r="F159" s="23"/>
    </row>
    <row r="160" spans="1:6" s="2" customFormat="1" ht="18" customHeight="1" x14ac:dyDescent="0.25">
      <c r="A160" s="13"/>
      <c r="B160" s="3"/>
      <c r="C160" s="4"/>
      <c r="D160" s="4"/>
      <c r="E160" s="4"/>
      <c r="F160" s="23"/>
    </row>
    <row r="161" spans="1:6" s="2" customFormat="1" ht="18" customHeight="1" x14ac:dyDescent="0.25">
      <c r="A161" s="13"/>
      <c r="B161" s="3"/>
      <c r="C161" s="4"/>
      <c r="D161" s="4"/>
      <c r="E161" s="4"/>
      <c r="F161" s="23"/>
    </row>
    <row r="162" spans="1:6" s="2" customFormat="1" ht="18" customHeight="1" x14ac:dyDescent="0.25">
      <c r="A162" s="13"/>
      <c r="B162" s="3"/>
      <c r="C162" s="4"/>
      <c r="D162" s="4"/>
      <c r="E162" s="4"/>
      <c r="F162" s="23"/>
    </row>
    <row r="163" spans="1:6" s="2" customFormat="1" ht="18" customHeight="1" x14ac:dyDescent="0.25">
      <c r="A163" s="13"/>
      <c r="B163" s="3"/>
      <c r="C163" s="4"/>
      <c r="D163" s="4"/>
      <c r="E163" s="4"/>
      <c r="F163" s="23"/>
    </row>
    <row r="164" spans="1:6" s="2" customFormat="1" ht="18" customHeight="1" x14ac:dyDescent="0.25">
      <c r="A164" s="13"/>
      <c r="B164" s="3"/>
      <c r="C164" s="4"/>
      <c r="D164" s="4"/>
      <c r="E164" s="4"/>
      <c r="F164" s="23"/>
    </row>
    <row r="165" spans="1:6" s="2" customFormat="1" ht="18" customHeight="1" x14ac:dyDescent="0.25">
      <c r="A165" s="13"/>
      <c r="B165" s="3"/>
      <c r="C165" s="4"/>
      <c r="D165" s="4"/>
      <c r="E165" s="4"/>
      <c r="F165" s="23"/>
    </row>
    <row r="166" spans="1:6" s="2" customFormat="1" ht="18" customHeight="1" x14ac:dyDescent="0.25">
      <c r="A166" s="13"/>
      <c r="B166" s="3"/>
      <c r="C166" s="4"/>
      <c r="D166" s="4"/>
      <c r="E166" s="4"/>
      <c r="F166" s="23"/>
    </row>
    <row r="167" spans="1:6" s="2" customFormat="1" ht="18" customHeight="1" x14ac:dyDescent="0.25">
      <c r="A167" s="13"/>
      <c r="B167" s="3"/>
      <c r="C167" s="4"/>
      <c r="D167" s="4"/>
      <c r="E167" s="4"/>
      <c r="F167" s="23"/>
    </row>
    <row r="168" spans="1:6" s="2" customFormat="1" ht="18" customHeight="1" x14ac:dyDescent="0.25">
      <c r="A168" s="13"/>
      <c r="B168" s="3"/>
      <c r="C168" s="4"/>
      <c r="D168" s="4"/>
      <c r="E168" s="4"/>
      <c r="F168" s="23"/>
    </row>
    <row r="169" spans="1:6" s="2" customFormat="1" ht="18" customHeight="1" x14ac:dyDescent="0.25">
      <c r="A169" s="13"/>
      <c r="B169" s="3"/>
      <c r="C169" s="4"/>
      <c r="D169" s="4"/>
      <c r="E169" s="4"/>
      <c r="F169" s="23"/>
    </row>
    <row r="170" spans="1:6" s="2" customFormat="1" ht="18" customHeight="1" x14ac:dyDescent="0.25">
      <c r="A170" s="13"/>
      <c r="B170" s="3"/>
      <c r="C170" s="4"/>
      <c r="D170" s="4"/>
      <c r="E170" s="4"/>
      <c r="F170" s="23"/>
    </row>
    <row r="171" spans="1:6" s="2" customFormat="1" ht="18" customHeight="1" x14ac:dyDescent="0.25">
      <c r="A171" s="13"/>
      <c r="B171" s="3"/>
      <c r="C171" s="4"/>
      <c r="D171" s="4"/>
      <c r="E171" s="4"/>
      <c r="F171" s="23"/>
    </row>
    <row r="172" spans="1:6" s="2" customFormat="1" ht="18" customHeight="1" x14ac:dyDescent="0.25">
      <c r="A172" s="13"/>
      <c r="B172" s="3"/>
      <c r="C172" s="4"/>
      <c r="D172" s="4"/>
      <c r="E172" s="4"/>
      <c r="F172" s="23"/>
    </row>
    <row r="173" spans="1:6" s="2" customFormat="1" ht="18" customHeight="1" x14ac:dyDescent="0.25">
      <c r="A173" s="13"/>
      <c r="B173" s="3"/>
      <c r="C173" s="4"/>
      <c r="D173" s="4"/>
      <c r="E173" s="4"/>
      <c r="F173" s="23"/>
    </row>
    <row r="174" spans="1:6" s="2" customFormat="1" ht="18" customHeight="1" x14ac:dyDescent="0.25">
      <c r="A174" s="13"/>
      <c r="B174" s="3"/>
      <c r="C174" s="4"/>
      <c r="D174" s="4"/>
      <c r="E174" s="4"/>
      <c r="F174" s="23"/>
    </row>
    <row r="175" spans="1:6" s="2" customFormat="1" ht="18" customHeight="1" x14ac:dyDescent="0.25">
      <c r="A175" s="13"/>
      <c r="B175" s="3"/>
      <c r="C175" s="4"/>
      <c r="D175" s="4"/>
      <c r="E175" s="4"/>
      <c r="F175" s="23"/>
    </row>
    <row r="176" spans="1:6" s="2" customFormat="1" ht="18" customHeight="1" x14ac:dyDescent="0.25">
      <c r="A176" s="13"/>
      <c r="B176" s="3"/>
      <c r="C176" s="4"/>
      <c r="D176" s="4"/>
      <c r="E176" s="4"/>
      <c r="F176" s="23"/>
    </row>
    <row r="177" spans="1:6" s="2" customFormat="1" ht="18" customHeight="1" x14ac:dyDescent="0.25">
      <c r="A177" s="13"/>
      <c r="B177" s="3"/>
      <c r="C177" s="4"/>
      <c r="D177" s="4"/>
      <c r="E177" s="4"/>
      <c r="F177" s="23"/>
    </row>
    <row r="178" spans="1:6" s="2" customFormat="1" ht="18" customHeight="1" x14ac:dyDescent="0.25">
      <c r="A178" s="13"/>
      <c r="B178" s="3"/>
      <c r="C178" s="4"/>
      <c r="D178" s="4"/>
      <c r="E178" s="4"/>
      <c r="F178" s="23"/>
    </row>
    <row r="179" spans="1:6" s="2" customFormat="1" ht="18" customHeight="1" x14ac:dyDescent="0.25">
      <c r="A179" s="13"/>
      <c r="B179" s="3"/>
      <c r="C179" s="4"/>
      <c r="D179" s="4"/>
      <c r="E179" s="4"/>
      <c r="F179" s="23"/>
    </row>
    <row r="180" spans="1:6" s="2" customFormat="1" ht="18" customHeight="1" x14ac:dyDescent="0.25">
      <c r="A180" s="13"/>
      <c r="B180" s="3"/>
      <c r="C180" s="4"/>
      <c r="D180" s="4"/>
      <c r="E180" s="4"/>
      <c r="F180" s="23"/>
    </row>
    <row r="181" spans="1:6" s="2" customFormat="1" ht="18" customHeight="1" x14ac:dyDescent="0.25">
      <c r="A181" s="13"/>
      <c r="B181" s="3"/>
      <c r="C181" s="4"/>
      <c r="D181" s="4"/>
      <c r="E181" s="4"/>
      <c r="F181" s="23"/>
    </row>
    <row r="182" spans="1:6" s="2" customFormat="1" ht="18" customHeight="1" x14ac:dyDescent="0.25">
      <c r="A182" s="13"/>
      <c r="B182" s="3"/>
      <c r="C182" s="4"/>
      <c r="D182" s="4"/>
      <c r="E182" s="4"/>
      <c r="F182" s="23"/>
    </row>
    <row r="183" spans="1:6" s="2" customFormat="1" ht="18" customHeight="1" x14ac:dyDescent="0.25">
      <c r="A183" s="13"/>
      <c r="B183" s="3"/>
      <c r="C183" s="4"/>
      <c r="D183" s="4"/>
      <c r="E183" s="4"/>
      <c r="F183" s="23"/>
    </row>
    <row r="184" spans="1:6" s="2" customFormat="1" ht="18" customHeight="1" x14ac:dyDescent="0.25">
      <c r="A184" s="13"/>
      <c r="B184" s="3"/>
      <c r="C184" s="4"/>
      <c r="D184" s="4"/>
      <c r="E184" s="4"/>
      <c r="F184" s="23"/>
    </row>
    <row r="185" spans="1:6" s="2" customFormat="1" ht="18" customHeight="1" x14ac:dyDescent="0.25">
      <c r="A185" s="13"/>
      <c r="B185" s="3"/>
      <c r="C185" s="4"/>
      <c r="D185" s="4"/>
      <c r="E185" s="4"/>
      <c r="F185" s="23"/>
    </row>
    <row r="186" spans="1:6" s="2" customFormat="1" ht="18" customHeight="1" x14ac:dyDescent="0.25">
      <c r="A186" s="13"/>
      <c r="B186" s="3"/>
      <c r="C186" s="4"/>
      <c r="D186" s="4"/>
      <c r="E186" s="4"/>
      <c r="F186" s="23"/>
    </row>
    <row r="187" spans="1:6" s="2" customFormat="1" ht="18" customHeight="1" x14ac:dyDescent="0.25">
      <c r="A187" s="13"/>
      <c r="B187" s="3"/>
      <c r="C187" s="4"/>
      <c r="D187" s="4"/>
      <c r="E187" s="4"/>
      <c r="F187" s="23"/>
    </row>
    <row r="188" spans="1:6" s="2" customFormat="1" ht="18" customHeight="1" x14ac:dyDescent="0.25">
      <c r="A188" s="13"/>
      <c r="B188" s="3"/>
      <c r="C188" s="4"/>
      <c r="D188" s="4"/>
      <c r="E188" s="4"/>
      <c r="F188" s="23"/>
    </row>
    <row r="189" spans="1:6" s="2" customFormat="1" ht="18" customHeight="1" x14ac:dyDescent="0.25">
      <c r="A189" s="13"/>
      <c r="B189" s="3"/>
      <c r="C189" s="4"/>
      <c r="D189" s="4"/>
      <c r="E189" s="4"/>
      <c r="F189" s="23"/>
    </row>
    <row r="190" spans="1:6" s="2" customFormat="1" ht="18" customHeight="1" x14ac:dyDescent="0.25">
      <c r="A190" s="13"/>
      <c r="B190" s="3"/>
      <c r="C190" s="4"/>
      <c r="D190" s="4"/>
      <c r="E190" s="4"/>
      <c r="F190" s="23"/>
    </row>
    <row r="191" spans="1:6" s="2" customFormat="1" ht="18" customHeight="1" x14ac:dyDescent="0.25">
      <c r="A191" s="13"/>
      <c r="B191" s="3"/>
      <c r="C191" s="4"/>
      <c r="D191" s="4"/>
      <c r="E191" s="4"/>
      <c r="F191" s="23"/>
    </row>
    <row r="192" spans="1:6" s="2" customFormat="1" ht="18" customHeight="1" x14ac:dyDescent="0.25">
      <c r="A192" s="13"/>
      <c r="B192" s="3"/>
      <c r="C192" s="4"/>
      <c r="D192" s="4"/>
      <c r="E192" s="4"/>
      <c r="F192" s="23"/>
    </row>
    <row r="193" spans="1:6" s="2" customFormat="1" ht="18" customHeight="1" x14ac:dyDescent="0.25">
      <c r="A193" s="13"/>
      <c r="B193" s="3"/>
      <c r="C193" s="4"/>
      <c r="D193" s="4"/>
      <c r="E193" s="4"/>
      <c r="F193" s="23"/>
    </row>
    <row r="194" spans="1:6" s="2" customFormat="1" ht="18" customHeight="1" x14ac:dyDescent="0.25">
      <c r="A194" s="13"/>
      <c r="B194" s="3"/>
      <c r="C194" s="4"/>
      <c r="D194" s="4"/>
      <c r="E194" s="4"/>
      <c r="F194" s="23"/>
    </row>
    <row r="195" spans="1:6" s="2" customFormat="1" ht="18" customHeight="1" x14ac:dyDescent="0.25">
      <c r="A195" s="13"/>
      <c r="B195" s="3"/>
      <c r="C195" s="4"/>
      <c r="D195" s="4"/>
      <c r="E195" s="4"/>
      <c r="F195" s="23"/>
    </row>
    <row r="196" spans="1:6" s="2" customFormat="1" ht="18" customHeight="1" x14ac:dyDescent="0.25">
      <c r="A196" s="13"/>
      <c r="B196" s="3"/>
      <c r="C196" s="4"/>
      <c r="D196" s="4"/>
      <c r="E196" s="4"/>
      <c r="F196" s="23"/>
    </row>
    <row r="197" spans="1:6" s="2" customFormat="1" ht="18" customHeight="1" x14ac:dyDescent="0.25">
      <c r="A197" s="13"/>
      <c r="B197" s="3"/>
      <c r="C197" s="4"/>
      <c r="D197" s="4"/>
      <c r="E197" s="4"/>
      <c r="F197" s="23"/>
    </row>
    <row r="198" spans="1:6" s="2" customFormat="1" ht="18" customHeight="1" x14ac:dyDescent="0.25">
      <c r="A198" s="13"/>
      <c r="B198" s="3"/>
      <c r="C198" s="4"/>
      <c r="D198" s="4"/>
      <c r="E198" s="4"/>
      <c r="F198" s="23"/>
    </row>
    <row r="199" spans="1:6" s="2" customFormat="1" ht="18" customHeight="1" x14ac:dyDescent="0.25">
      <c r="A199" s="13"/>
      <c r="B199" s="3"/>
      <c r="C199" s="4"/>
      <c r="D199" s="4"/>
      <c r="E199" s="4"/>
      <c r="F199" s="23"/>
    </row>
    <row r="200" spans="1:6" s="2" customFormat="1" ht="18" customHeight="1" x14ac:dyDescent="0.25">
      <c r="A200" s="13"/>
      <c r="B200" s="3"/>
      <c r="C200" s="4"/>
      <c r="D200" s="4"/>
      <c r="E200" s="4"/>
      <c r="F200" s="23"/>
    </row>
    <row r="201" spans="1:6" s="2" customFormat="1" ht="18" customHeight="1" x14ac:dyDescent="0.25">
      <c r="A201" s="13"/>
      <c r="B201" s="3"/>
      <c r="C201" s="4"/>
      <c r="D201" s="4"/>
      <c r="E201" s="4"/>
      <c r="F201" s="23"/>
    </row>
    <row r="202" spans="1:6" s="2" customFormat="1" ht="18" customHeight="1" x14ac:dyDescent="0.25">
      <c r="A202" s="13"/>
      <c r="B202" s="3"/>
      <c r="C202" s="4"/>
      <c r="D202" s="4"/>
      <c r="E202" s="4"/>
      <c r="F202" s="23"/>
    </row>
    <row r="203" spans="1:6" s="2" customFormat="1" ht="18" customHeight="1" x14ac:dyDescent="0.25">
      <c r="A203" s="13"/>
      <c r="B203" s="3"/>
      <c r="C203" s="4"/>
      <c r="D203" s="4"/>
      <c r="E203" s="4"/>
      <c r="F203" s="23"/>
    </row>
    <row r="204" spans="1:6" s="2" customFormat="1" ht="18" customHeight="1" x14ac:dyDescent="0.25">
      <c r="A204" s="13"/>
      <c r="B204" s="3"/>
      <c r="C204" s="4"/>
      <c r="D204" s="4"/>
      <c r="E204" s="4"/>
      <c r="F204" s="23"/>
    </row>
    <row r="205" spans="1:6" s="2" customFormat="1" ht="18" customHeight="1" x14ac:dyDescent="0.25">
      <c r="A205" s="13"/>
      <c r="B205" s="3"/>
      <c r="C205" s="4"/>
      <c r="D205" s="4"/>
      <c r="E205" s="4"/>
      <c r="F205" s="23"/>
    </row>
    <row r="206" spans="1:6" s="2" customFormat="1" ht="18" customHeight="1" x14ac:dyDescent="0.25">
      <c r="A206" s="13"/>
      <c r="B206" s="3"/>
      <c r="C206" s="4"/>
      <c r="D206" s="4"/>
      <c r="E206" s="4"/>
      <c r="F206" s="23"/>
    </row>
    <row r="207" spans="1:6" s="2" customFormat="1" ht="18" customHeight="1" x14ac:dyDescent="0.25">
      <c r="A207" s="13"/>
      <c r="B207" s="3"/>
      <c r="C207" s="4"/>
      <c r="D207" s="4"/>
      <c r="E207" s="4"/>
      <c r="F207" s="23"/>
    </row>
    <row r="208" spans="1:6" s="2" customFormat="1" ht="18" customHeight="1" x14ac:dyDescent="0.25">
      <c r="A208" s="13"/>
      <c r="B208" s="3"/>
      <c r="C208" s="4"/>
      <c r="D208" s="4"/>
      <c r="E208" s="4"/>
      <c r="F208" s="23"/>
    </row>
    <row r="209" spans="1:6" s="2" customFormat="1" ht="18" customHeight="1" x14ac:dyDescent="0.25">
      <c r="A209" s="13"/>
      <c r="B209" s="3"/>
      <c r="C209" s="4"/>
      <c r="D209" s="4"/>
      <c r="E209" s="4"/>
      <c r="F209" s="23"/>
    </row>
    <row r="210" spans="1:6" s="2" customFormat="1" ht="18" customHeight="1" x14ac:dyDescent="0.25">
      <c r="A210" s="13"/>
      <c r="B210" s="3"/>
      <c r="C210" s="4"/>
      <c r="D210" s="4"/>
      <c r="E210" s="4"/>
      <c r="F210" s="23"/>
    </row>
    <row r="211" spans="1:6" s="2" customFormat="1" ht="18" customHeight="1" x14ac:dyDescent="0.25">
      <c r="A211" s="13"/>
      <c r="B211" s="3"/>
      <c r="C211" s="4"/>
      <c r="D211" s="4"/>
      <c r="E211" s="4"/>
      <c r="F211" s="23"/>
    </row>
    <row r="212" spans="1:6" s="2" customFormat="1" ht="18" customHeight="1" x14ac:dyDescent="0.25">
      <c r="A212" s="13"/>
      <c r="B212" s="3"/>
      <c r="C212" s="4"/>
      <c r="D212" s="4"/>
      <c r="E212" s="4"/>
      <c r="F212" s="23"/>
    </row>
    <row r="213" spans="1:6" s="2" customFormat="1" ht="18" customHeight="1" x14ac:dyDescent="0.25">
      <c r="A213" s="13"/>
      <c r="B213" s="3"/>
      <c r="C213" s="4"/>
      <c r="D213" s="4"/>
      <c r="E213" s="4"/>
      <c r="F213" s="23"/>
    </row>
    <row r="214" spans="1:6" s="2" customFormat="1" ht="18" customHeight="1" x14ac:dyDescent="0.25">
      <c r="A214" s="13"/>
      <c r="B214" s="3"/>
      <c r="C214" s="4"/>
      <c r="D214" s="4"/>
      <c r="E214" s="4"/>
      <c r="F214" s="23"/>
    </row>
    <row r="215" spans="1:6" s="2" customFormat="1" ht="18" customHeight="1" x14ac:dyDescent="0.25">
      <c r="A215" s="13"/>
      <c r="B215" s="3"/>
      <c r="C215" s="4"/>
      <c r="D215" s="4"/>
      <c r="E215" s="4"/>
      <c r="F215" s="23"/>
    </row>
    <row r="216" spans="1:6" s="2" customFormat="1" ht="18" customHeight="1" x14ac:dyDescent="0.25">
      <c r="A216" s="13"/>
      <c r="B216" s="3"/>
      <c r="C216" s="4"/>
      <c r="D216" s="4"/>
      <c r="E216" s="4"/>
      <c r="F216" s="23"/>
    </row>
    <row r="217" spans="1:6" s="2" customFormat="1" ht="18" customHeight="1" x14ac:dyDescent="0.25">
      <c r="A217" s="13"/>
      <c r="B217" s="3"/>
      <c r="C217" s="4"/>
      <c r="D217" s="4"/>
      <c r="E217" s="4"/>
      <c r="F217" s="23"/>
    </row>
    <row r="218" spans="1:6" ht="18" customHeight="1" x14ac:dyDescent="0.25"/>
    <row r="219" spans="1:6" ht="18" customHeight="1" x14ac:dyDescent="0.25"/>
    <row r="220" spans="1:6" ht="18" customHeight="1" x14ac:dyDescent="0.25"/>
    <row r="221" spans="1:6" ht="18" customHeight="1" x14ac:dyDescent="0.25"/>
    <row r="222" spans="1:6" ht="18" customHeight="1" x14ac:dyDescent="0.25"/>
    <row r="223" spans="1:6" ht="18" customHeight="1" x14ac:dyDescent="0.25"/>
    <row r="224" spans="1:6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</sheetData>
  <mergeCells count="8">
    <mergeCell ref="E5:E6"/>
    <mergeCell ref="F5:F6"/>
    <mergeCell ref="A3:F3"/>
    <mergeCell ref="D1:F1"/>
    <mergeCell ref="A1:B1"/>
    <mergeCell ref="C5:D5"/>
    <mergeCell ref="A5:B6"/>
    <mergeCell ref="A4:F4"/>
  </mergeCells>
  <printOptions horizontalCentered="1" verticalCentered="1"/>
  <pageMargins left="0.51181102362204722" right="0.51181102362204722" top="0.51181102362204722" bottom="0.51181102362204722" header="0.31496062992125984" footer="0.31496062992125984"/>
  <pageSetup paperSize="9" scale="70" fitToHeight="2" orientation="portrait" r:id="rId1"/>
  <headerFooter>
    <oddHeader>&amp;LNagycenk Nagyközség Önkormányzata&amp;C&amp;"-,Félkövér"&amp;14 2023. ÉVI KÖLTSÉGVETÉS VÉGREHAJTÁSA</oddHeader>
    <oddFooter>&amp;C&amp;P/&amp;N</oddFooter>
  </headerFooter>
  <rowBreaks count="1" manualBreakCount="1">
    <brk id="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65"/>
  <sheetViews>
    <sheetView topLeftCell="A7" zoomScaleNormal="100" workbookViewId="0">
      <selection activeCell="G26" sqref="G26"/>
    </sheetView>
  </sheetViews>
  <sheetFormatPr defaultColWidth="7.85546875" defaultRowHeight="15.95" customHeight="1" x14ac:dyDescent="0.25"/>
  <cols>
    <col min="1" max="1" width="0.85546875" style="36" customWidth="1"/>
    <col min="2" max="2" width="3.5703125" style="36" customWidth="1"/>
    <col min="3" max="3" width="92.85546875" style="36" customWidth="1"/>
    <col min="4" max="4" width="15.140625" style="41" bestFit="1" customWidth="1"/>
    <col min="5" max="5" width="15.140625" style="72" bestFit="1" customWidth="1"/>
    <col min="6" max="6" width="16.5703125" style="72" bestFit="1" customWidth="1"/>
    <col min="7" max="7" width="16.5703125" style="36" bestFit="1" customWidth="1"/>
    <col min="8" max="8" width="7.85546875" style="36"/>
    <col min="9" max="9" width="13.140625" style="36" bestFit="1" customWidth="1"/>
    <col min="10" max="10" width="11.28515625" style="36" bestFit="1" customWidth="1"/>
    <col min="11" max="254" width="7.85546875" style="36"/>
    <col min="255" max="256" width="3.42578125" style="36" customWidth="1"/>
    <col min="257" max="258" width="3.5703125" style="36" customWidth="1"/>
    <col min="259" max="259" width="63.140625" style="36" customWidth="1"/>
    <col min="260" max="260" width="15.28515625" style="36" bestFit="1" customWidth="1"/>
    <col min="261" max="262" width="7.85546875" style="36"/>
    <col min="263" max="263" width="10.140625" style="36" bestFit="1" customWidth="1"/>
    <col min="264" max="510" width="7.85546875" style="36"/>
    <col min="511" max="512" width="3.42578125" style="36" customWidth="1"/>
    <col min="513" max="514" width="3.5703125" style="36" customWidth="1"/>
    <col min="515" max="515" width="63.140625" style="36" customWidth="1"/>
    <col min="516" max="516" width="15.28515625" style="36" bestFit="1" customWidth="1"/>
    <col min="517" max="518" width="7.85546875" style="36"/>
    <col min="519" max="519" width="10.140625" style="36" bestFit="1" customWidth="1"/>
    <col min="520" max="766" width="7.85546875" style="36"/>
    <col min="767" max="768" width="3.42578125" style="36" customWidth="1"/>
    <col min="769" max="770" width="3.5703125" style="36" customWidth="1"/>
    <col min="771" max="771" width="63.140625" style="36" customWidth="1"/>
    <col min="772" max="772" width="15.28515625" style="36" bestFit="1" customWidth="1"/>
    <col min="773" max="774" width="7.85546875" style="36"/>
    <col min="775" max="775" width="10.140625" style="36" bestFit="1" customWidth="1"/>
    <col min="776" max="1022" width="7.85546875" style="36"/>
    <col min="1023" max="1024" width="3.42578125" style="36" customWidth="1"/>
    <col min="1025" max="1026" width="3.5703125" style="36" customWidth="1"/>
    <col min="1027" max="1027" width="63.140625" style="36" customWidth="1"/>
    <col min="1028" max="1028" width="15.28515625" style="36" bestFit="1" customWidth="1"/>
    <col min="1029" max="1030" width="7.85546875" style="36"/>
    <col min="1031" max="1031" width="10.140625" style="36" bestFit="1" customWidth="1"/>
    <col min="1032" max="1278" width="7.85546875" style="36"/>
    <col min="1279" max="1280" width="3.42578125" style="36" customWidth="1"/>
    <col min="1281" max="1282" width="3.5703125" style="36" customWidth="1"/>
    <col min="1283" max="1283" width="63.140625" style="36" customWidth="1"/>
    <col min="1284" max="1284" width="15.28515625" style="36" bestFit="1" customWidth="1"/>
    <col min="1285" max="1286" width="7.85546875" style="36"/>
    <col min="1287" max="1287" width="10.140625" style="36" bestFit="1" customWidth="1"/>
    <col min="1288" max="1534" width="7.85546875" style="36"/>
    <col min="1535" max="1536" width="3.42578125" style="36" customWidth="1"/>
    <col min="1537" max="1538" width="3.5703125" style="36" customWidth="1"/>
    <col min="1539" max="1539" width="63.140625" style="36" customWidth="1"/>
    <col min="1540" max="1540" width="15.28515625" style="36" bestFit="1" customWidth="1"/>
    <col min="1541" max="1542" width="7.85546875" style="36"/>
    <col min="1543" max="1543" width="10.140625" style="36" bestFit="1" customWidth="1"/>
    <col min="1544" max="1790" width="7.85546875" style="36"/>
    <col min="1791" max="1792" width="3.42578125" style="36" customWidth="1"/>
    <col min="1793" max="1794" width="3.5703125" style="36" customWidth="1"/>
    <col min="1795" max="1795" width="63.140625" style="36" customWidth="1"/>
    <col min="1796" max="1796" width="15.28515625" style="36" bestFit="1" customWidth="1"/>
    <col min="1797" max="1798" width="7.85546875" style="36"/>
    <col min="1799" max="1799" width="10.140625" style="36" bestFit="1" customWidth="1"/>
    <col min="1800" max="2046" width="7.85546875" style="36"/>
    <col min="2047" max="2048" width="3.42578125" style="36" customWidth="1"/>
    <col min="2049" max="2050" width="3.5703125" style="36" customWidth="1"/>
    <col min="2051" max="2051" width="63.140625" style="36" customWidth="1"/>
    <col min="2052" max="2052" width="15.28515625" style="36" bestFit="1" customWidth="1"/>
    <col min="2053" max="2054" width="7.85546875" style="36"/>
    <col min="2055" max="2055" width="10.140625" style="36" bestFit="1" customWidth="1"/>
    <col min="2056" max="2302" width="7.85546875" style="36"/>
    <col min="2303" max="2304" width="3.42578125" style="36" customWidth="1"/>
    <col min="2305" max="2306" width="3.5703125" style="36" customWidth="1"/>
    <col min="2307" max="2307" width="63.140625" style="36" customWidth="1"/>
    <col min="2308" max="2308" width="15.28515625" style="36" bestFit="1" customWidth="1"/>
    <col min="2309" max="2310" width="7.85546875" style="36"/>
    <col min="2311" max="2311" width="10.140625" style="36" bestFit="1" customWidth="1"/>
    <col min="2312" max="2558" width="7.85546875" style="36"/>
    <col min="2559" max="2560" width="3.42578125" style="36" customWidth="1"/>
    <col min="2561" max="2562" width="3.5703125" style="36" customWidth="1"/>
    <col min="2563" max="2563" width="63.140625" style="36" customWidth="1"/>
    <col min="2564" max="2564" width="15.28515625" style="36" bestFit="1" customWidth="1"/>
    <col min="2565" max="2566" width="7.85546875" style="36"/>
    <col min="2567" max="2567" width="10.140625" style="36" bestFit="1" customWidth="1"/>
    <col min="2568" max="2814" width="7.85546875" style="36"/>
    <col min="2815" max="2816" width="3.42578125" style="36" customWidth="1"/>
    <col min="2817" max="2818" width="3.5703125" style="36" customWidth="1"/>
    <col min="2819" max="2819" width="63.140625" style="36" customWidth="1"/>
    <col min="2820" max="2820" width="15.28515625" style="36" bestFit="1" customWidth="1"/>
    <col min="2821" max="2822" width="7.85546875" style="36"/>
    <col min="2823" max="2823" width="10.140625" style="36" bestFit="1" customWidth="1"/>
    <col min="2824" max="3070" width="7.85546875" style="36"/>
    <col min="3071" max="3072" width="3.42578125" style="36" customWidth="1"/>
    <col min="3073" max="3074" width="3.5703125" style="36" customWidth="1"/>
    <col min="3075" max="3075" width="63.140625" style="36" customWidth="1"/>
    <col min="3076" max="3076" width="15.28515625" style="36" bestFit="1" customWidth="1"/>
    <col min="3077" max="3078" width="7.85546875" style="36"/>
    <col min="3079" max="3079" width="10.140625" style="36" bestFit="1" customWidth="1"/>
    <col min="3080" max="3326" width="7.85546875" style="36"/>
    <col min="3327" max="3328" width="3.42578125" style="36" customWidth="1"/>
    <col min="3329" max="3330" width="3.5703125" style="36" customWidth="1"/>
    <col min="3331" max="3331" width="63.140625" style="36" customWidth="1"/>
    <col min="3332" max="3332" width="15.28515625" style="36" bestFit="1" customWidth="1"/>
    <col min="3333" max="3334" width="7.85546875" style="36"/>
    <col min="3335" max="3335" width="10.140625" style="36" bestFit="1" customWidth="1"/>
    <col min="3336" max="3582" width="7.85546875" style="36"/>
    <col min="3583" max="3584" width="3.42578125" style="36" customWidth="1"/>
    <col min="3585" max="3586" width="3.5703125" style="36" customWidth="1"/>
    <col min="3587" max="3587" width="63.140625" style="36" customWidth="1"/>
    <col min="3588" max="3588" width="15.28515625" style="36" bestFit="1" customWidth="1"/>
    <col min="3589" max="3590" width="7.85546875" style="36"/>
    <col min="3591" max="3591" width="10.140625" style="36" bestFit="1" customWidth="1"/>
    <col min="3592" max="3838" width="7.85546875" style="36"/>
    <col min="3839" max="3840" width="3.42578125" style="36" customWidth="1"/>
    <col min="3841" max="3842" width="3.5703125" style="36" customWidth="1"/>
    <col min="3843" max="3843" width="63.140625" style="36" customWidth="1"/>
    <col min="3844" max="3844" width="15.28515625" style="36" bestFit="1" customWidth="1"/>
    <col min="3845" max="3846" width="7.85546875" style="36"/>
    <col min="3847" max="3847" width="10.140625" style="36" bestFit="1" customWidth="1"/>
    <col min="3848" max="4094" width="7.85546875" style="36"/>
    <col min="4095" max="4096" width="3.42578125" style="36" customWidth="1"/>
    <col min="4097" max="4098" width="3.5703125" style="36" customWidth="1"/>
    <col min="4099" max="4099" width="63.140625" style="36" customWidth="1"/>
    <col min="4100" max="4100" width="15.28515625" style="36" bestFit="1" customWidth="1"/>
    <col min="4101" max="4102" width="7.85546875" style="36"/>
    <col min="4103" max="4103" width="10.140625" style="36" bestFit="1" customWidth="1"/>
    <col min="4104" max="4350" width="7.85546875" style="36"/>
    <col min="4351" max="4352" width="3.42578125" style="36" customWidth="1"/>
    <col min="4353" max="4354" width="3.5703125" style="36" customWidth="1"/>
    <col min="4355" max="4355" width="63.140625" style="36" customWidth="1"/>
    <col min="4356" max="4356" width="15.28515625" style="36" bestFit="1" customWidth="1"/>
    <col min="4357" max="4358" width="7.85546875" style="36"/>
    <col min="4359" max="4359" width="10.140625" style="36" bestFit="1" customWidth="1"/>
    <col min="4360" max="4606" width="7.85546875" style="36"/>
    <col min="4607" max="4608" width="3.42578125" style="36" customWidth="1"/>
    <col min="4609" max="4610" width="3.5703125" style="36" customWidth="1"/>
    <col min="4611" max="4611" width="63.140625" style="36" customWidth="1"/>
    <col min="4612" max="4612" width="15.28515625" style="36" bestFit="1" customWidth="1"/>
    <col min="4613" max="4614" width="7.85546875" style="36"/>
    <col min="4615" max="4615" width="10.140625" style="36" bestFit="1" customWidth="1"/>
    <col min="4616" max="4862" width="7.85546875" style="36"/>
    <col min="4863" max="4864" width="3.42578125" style="36" customWidth="1"/>
    <col min="4865" max="4866" width="3.5703125" style="36" customWidth="1"/>
    <col min="4867" max="4867" width="63.140625" style="36" customWidth="1"/>
    <col min="4868" max="4868" width="15.28515625" style="36" bestFit="1" customWidth="1"/>
    <col min="4869" max="4870" width="7.85546875" style="36"/>
    <col min="4871" max="4871" width="10.140625" style="36" bestFit="1" customWidth="1"/>
    <col min="4872" max="5118" width="7.85546875" style="36"/>
    <col min="5119" max="5120" width="3.42578125" style="36" customWidth="1"/>
    <col min="5121" max="5122" width="3.5703125" style="36" customWidth="1"/>
    <col min="5123" max="5123" width="63.140625" style="36" customWidth="1"/>
    <col min="5124" max="5124" width="15.28515625" style="36" bestFit="1" customWidth="1"/>
    <col min="5125" max="5126" width="7.85546875" style="36"/>
    <col min="5127" max="5127" width="10.140625" style="36" bestFit="1" customWidth="1"/>
    <col min="5128" max="5374" width="7.85546875" style="36"/>
    <col min="5375" max="5376" width="3.42578125" style="36" customWidth="1"/>
    <col min="5377" max="5378" width="3.5703125" style="36" customWidth="1"/>
    <col min="5379" max="5379" width="63.140625" style="36" customWidth="1"/>
    <col min="5380" max="5380" width="15.28515625" style="36" bestFit="1" customWidth="1"/>
    <col min="5381" max="5382" width="7.85546875" style="36"/>
    <col min="5383" max="5383" width="10.140625" style="36" bestFit="1" customWidth="1"/>
    <col min="5384" max="5630" width="7.85546875" style="36"/>
    <col min="5631" max="5632" width="3.42578125" style="36" customWidth="1"/>
    <col min="5633" max="5634" width="3.5703125" style="36" customWidth="1"/>
    <col min="5635" max="5635" width="63.140625" style="36" customWidth="1"/>
    <col min="5636" max="5636" width="15.28515625" style="36" bestFit="1" customWidth="1"/>
    <col min="5637" max="5638" width="7.85546875" style="36"/>
    <col min="5639" max="5639" width="10.140625" style="36" bestFit="1" customWidth="1"/>
    <col min="5640" max="5886" width="7.85546875" style="36"/>
    <col min="5887" max="5888" width="3.42578125" style="36" customWidth="1"/>
    <col min="5889" max="5890" width="3.5703125" style="36" customWidth="1"/>
    <col min="5891" max="5891" width="63.140625" style="36" customWidth="1"/>
    <col min="5892" max="5892" width="15.28515625" style="36" bestFit="1" customWidth="1"/>
    <col min="5893" max="5894" width="7.85546875" style="36"/>
    <col min="5895" max="5895" width="10.140625" style="36" bestFit="1" customWidth="1"/>
    <col min="5896" max="6142" width="7.85546875" style="36"/>
    <col min="6143" max="6144" width="3.42578125" style="36" customWidth="1"/>
    <col min="6145" max="6146" width="3.5703125" style="36" customWidth="1"/>
    <col min="6147" max="6147" width="63.140625" style="36" customWidth="1"/>
    <col min="6148" max="6148" width="15.28515625" style="36" bestFit="1" customWidth="1"/>
    <col min="6149" max="6150" width="7.85546875" style="36"/>
    <col min="6151" max="6151" width="10.140625" style="36" bestFit="1" customWidth="1"/>
    <col min="6152" max="6398" width="7.85546875" style="36"/>
    <col min="6399" max="6400" width="3.42578125" style="36" customWidth="1"/>
    <col min="6401" max="6402" width="3.5703125" style="36" customWidth="1"/>
    <col min="6403" max="6403" width="63.140625" style="36" customWidth="1"/>
    <col min="6404" max="6404" width="15.28515625" style="36" bestFit="1" customWidth="1"/>
    <col min="6405" max="6406" width="7.85546875" style="36"/>
    <col min="6407" max="6407" width="10.140625" style="36" bestFit="1" customWidth="1"/>
    <col min="6408" max="6654" width="7.85546875" style="36"/>
    <col min="6655" max="6656" width="3.42578125" style="36" customWidth="1"/>
    <col min="6657" max="6658" width="3.5703125" style="36" customWidth="1"/>
    <col min="6659" max="6659" width="63.140625" style="36" customWidth="1"/>
    <col min="6660" max="6660" width="15.28515625" style="36" bestFit="1" customWidth="1"/>
    <col min="6661" max="6662" width="7.85546875" style="36"/>
    <col min="6663" max="6663" width="10.140625" style="36" bestFit="1" customWidth="1"/>
    <col min="6664" max="6910" width="7.85546875" style="36"/>
    <col min="6911" max="6912" width="3.42578125" style="36" customWidth="1"/>
    <col min="6913" max="6914" width="3.5703125" style="36" customWidth="1"/>
    <col min="6915" max="6915" width="63.140625" style="36" customWidth="1"/>
    <col min="6916" max="6916" width="15.28515625" style="36" bestFit="1" customWidth="1"/>
    <col min="6917" max="6918" width="7.85546875" style="36"/>
    <col min="6919" max="6919" width="10.140625" style="36" bestFit="1" customWidth="1"/>
    <col min="6920" max="7166" width="7.85546875" style="36"/>
    <col min="7167" max="7168" width="3.42578125" style="36" customWidth="1"/>
    <col min="7169" max="7170" width="3.5703125" style="36" customWidth="1"/>
    <col min="7171" max="7171" width="63.140625" style="36" customWidth="1"/>
    <col min="7172" max="7172" width="15.28515625" style="36" bestFit="1" customWidth="1"/>
    <col min="7173" max="7174" width="7.85546875" style="36"/>
    <col min="7175" max="7175" width="10.140625" style="36" bestFit="1" customWidth="1"/>
    <col min="7176" max="7422" width="7.85546875" style="36"/>
    <col min="7423" max="7424" width="3.42578125" style="36" customWidth="1"/>
    <col min="7425" max="7426" width="3.5703125" style="36" customWidth="1"/>
    <col min="7427" max="7427" width="63.140625" style="36" customWidth="1"/>
    <col min="7428" max="7428" width="15.28515625" style="36" bestFit="1" customWidth="1"/>
    <col min="7429" max="7430" width="7.85546875" style="36"/>
    <col min="7431" max="7431" width="10.140625" style="36" bestFit="1" customWidth="1"/>
    <col min="7432" max="7678" width="7.85546875" style="36"/>
    <col min="7679" max="7680" width="3.42578125" style="36" customWidth="1"/>
    <col min="7681" max="7682" width="3.5703125" style="36" customWidth="1"/>
    <col min="7683" max="7683" width="63.140625" style="36" customWidth="1"/>
    <col min="7684" max="7684" width="15.28515625" style="36" bestFit="1" customWidth="1"/>
    <col min="7685" max="7686" width="7.85546875" style="36"/>
    <col min="7687" max="7687" width="10.140625" style="36" bestFit="1" customWidth="1"/>
    <col min="7688" max="7934" width="7.85546875" style="36"/>
    <col min="7935" max="7936" width="3.42578125" style="36" customWidth="1"/>
    <col min="7937" max="7938" width="3.5703125" style="36" customWidth="1"/>
    <col min="7939" max="7939" width="63.140625" style="36" customWidth="1"/>
    <col min="7940" max="7940" width="15.28515625" style="36" bestFit="1" customWidth="1"/>
    <col min="7941" max="7942" width="7.85546875" style="36"/>
    <col min="7943" max="7943" width="10.140625" style="36" bestFit="1" customWidth="1"/>
    <col min="7944" max="8190" width="7.85546875" style="36"/>
    <col min="8191" max="8192" width="3.42578125" style="36" customWidth="1"/>
    <col min="8193" max="8194" width="3.5703125" style="36" customWidth="1"/>
    <col min="8195" max="8195" width="63.140625" style="36" customWidth="1"/>
    <col min="8196" max="8196" width="15.28515625" style="36" bestFit="1" customWidth="1"/>
    <col min="8197" max="8198" width="7.85546875" style="36"/>
    <col min="8199" max="8199" width="10.140625" style="36" bestFit="1" customWidth="1"/>
    <col min="8200" max="8446" width="7.85546875" style="36"/>
    <col min="8447" max="8448" width="3.42578125" style="36" customWidth="1"/>
    <col min="8449" max="8450" width="3.5703125" style="36" customWidth="1"/>
    <col min="8451" max="8451" width="63.140625" style="36" customWidth="1"/>
    <col min="8452" max="8452" width="15.28515625" style="36" bestFit="1" customWidth="1"/>
    <col min="8453" max="8454" width="7.85546875" style="36"/>
    <col min="8455" max="8455" width="10.140625" style="36" bestFit="1" customWidth="1"/>
    <col min="8456" max="8702" width="7.85546875" style="36"/>
    <col min="8703" max="8704" width="3.42578125" style="36" customWidth="1"/>
    <col min="8705" max="8706" width="3.5703125" style="36" customWidth="1"/>
    <col min="8707" max="8707" width="63.140625" style="36" customWidth="1"/>
    <col min="8708" max="8708" width="15.28515625" style="36" bestFit="1" customWidth="1"/>
    <col min="8709" max="8710" width="7.85546875" style="36"/>
    <col min="8711" max="8711" width="10.140625" style="36" bestFit="1" customWidth="1"/>
    <col min="8712" max="8958" width="7.85546875" style="36"/>
    <col min="8959" max="8960" width="3.42578125" style="36" customWidth="1"/>
    <col min="8961" max="8962" width="3.5703125" style="36" customWidth="1"/>
    <col min="8963" max="8963" width="63.140625" style="36" customWidth="1"/>
    <col min="8964" max="8964" width="15.28515625" style="36" bestFit="1" customWidth="1"/>
    <col min="8965" max="8966" width="7.85546875" style="36"/>
    <col min="8967" max="8967" width="10.140625" style="36" bestFit="1" customWidth="1"/>
    <col min="8968" max="9214" width="7.85546875" style="36"/>
    <col min="9215" max="9216" width="3.42578125" style="36" customWidth="1"/>
    <col min="9217" max="9218" width="3.5703125" style="36" customWidth="1"/>
    <col min="9219" max="9219" width="63.140625" style="36" customWidth="1"/>
    <col min="9220" max="9220" width="15.28515625" style="36" bestFit="1" customWidth="1"/>
    <col min="9221" max="9222" width="7.85546875" style="36"/>
    <col min="9223" max="9223" width="10.140625" style="36" bestFit="1" customWidth="1"/>
    <col min="9224" max="9470" width="7.85546875" style="36"/>
    <col min="9471" max="9472" width="3.42578125" style="36" customWidth="1"/>
    <col min="9473" max="9474" width="3.5703125" style="36" customWidth="1"/>
    <col min="9475" max="9475" width="63.140625" style="36" customWidth="1"/>
    <col min="9476" max="9476" width="15.28515625" style="36" bestFit="1" customWidth="1"/>
    <col min="9477" max="9478" width="7.85546875" style="36"/>
    <col min="9479" max="9479" width="10.140625" style="36" bestFit="1" customWidth="1"/>
    <col min="9480" max="9726" width="7.85546875" style="36"/>
    <col min="9727" max="9728" width="3.42578125" style="36" customWidth="1"/>
    <col min="9729" max="9730" width="3.5703125" style="36" customWidth="1"/>
    <col min="9731" max="9731" width="63.140625" style="36" customWidth="1"/>
    <col min="9732" max="9732" width="15.28515625" style="36" bestFit="1" customWidth="1"/>
    <col min="9733" max="9734" width="7.85546875" style="36"/>
    <col min="9735" max="9735" width="10.140625" style="36" bestFit="1" customWidth="1"/>
    <col min="9736" max="9982" width="7.85546875" style="36"/>
    <col min="9983" max="9984" width="3.42578125" style="36" customWidth="1"/>
    <col min="9985" max="9986" width="3.5703125" style="36" customWidth="1"/>
    <col min="9987" max="9987" width="63.140625" style="36" customWidth="1"/>
    <col min="9988" max="9988" width="15.28515625" style="36" bestFit="1" customWidth="1"/>
    <col min="9989" max="9990" width="7.85546875" style="36"/>
    <col min="9991" max="9991" width="10.140625" style="36" bestFit="1" customWidth="1"/>
    <col min="9992" max="10238" width="7.85546875" style="36"/>
    <col min="10239" max="10240" width="3.42578125" style="36" customWidth="1"/>
    <col min="10241" max="10242" width="3.5703125" style="36" customWidth="1"/>
    <col min="10243" max="10243" width="63.140625" style="36" customWidth="1"/>
    <col min="10244" max="10244" width="15.28515625" style="36" bestFit="1" customWidth="1"/>
    <col min="10245" max="10246" width="7.85546875" style="36"/>
    <col min="10247" max="10247" width="10.140625" style="36" bestFit="1" customWidth="1"/>
    <col min="10248" max="10494" width="7.85546875" style="36"/>
    <col min="10495" max="10496" width="3.42578125" style="36" customWidth="1"/>
    <col min="10497" max="10498" width="3.5703125" style="36" customWidth="1"/>
    <col min="10499" max="10499" width="63.140625" style="36" customWidth="1"/>
    <col min="10500" max="10500" width="15.28515625" style="36" bestFit="1" customWidth="1"/>
    <col min="10501" max="10502" width="7.85546875" style="36"/>
    <col min="10503" max="10503" width="10.140625" style="36" bestFit="1" customWidth="1"/>
    <col min="10504" max="10750" width="7.85546875" style="36"/>
    <col min="10751" max="10752" width="3.42578125" style="36" customWidth="1"/>
    <col min="10753" max="10754" width="3.5703125" style="36" customWidth="1"/>
    <col min="10755" max="10755" width="63.140625" style="36" customWidth="1"/>
    <col min="10756" max="10756" width="15.28515625" style="36" bestFit="1" customWidth="1"/>
    <col min="10757" max="10758" width="7.85546875" style="36"/>
    <col min="10759" max="10759" width="10.140625" style="36" bestFit="1" customWidth="1"/>
    <col min="10760" max="11006" width="7.85546875" style="36"/>
    <col min="11007" max="11008" width="3.42578125" style="36" customWidth="1"/>
    <col min="11009" max="11010" width="3.5703125" style="36" customWidth="1"/>
    <col min="11011" max="11011" width="63.140625" style="36" customWidth="1"/>
    <col min="11012" max="11012" width="15.28515625" style="36" bestFit="1" customWidth="1"/>
    <col min="11013" max="11014" width="7.85546875" style="36"/>
    <col min="11015" max="11015" width="10.140625" style="36" bestFit="1" customWidth="1"/>
    <col min="11016" max="11262" width="7.85546875" style="36"/>
    <col min="11263" max="11264" width="3.42578125" style="36" customWidth="1"/>
    <col min="11265" max="11266" width="3.5703125" style="36" customWidth="1"/>
    <col min="11267" max="11267" width="63.140625" style="36" customWidth="1"/>
    <col min="11268" max="11268" width="15.28515625" style="36" bestFit="1" customWidth="1"/>
    <col min="11269" max="11270" width="7.85546875" style="36"/>
    <col min="11271" max="11271" width="10.140625" style="36" bestFit="1" customWidth="1"/>
    <col min="11272" max="11518" width="7.85546875" style="36"/>
    <col min="11519" max="11520" width="3.42578125" style="36" customWidth="1"/>
    <col min="11521" max="11522" width="3.5703125" style="36" customWidth="1"/>
    <col min="11523" max="11523" width="63.140625" style="36" customWidth="1"/>
    <col min="11524" max="11524" width="15.28515625" style="36" bestFit="1" customWidth="1"/>
    <col min="11525" max="11526" width="7.85546875" style="36"/>
    <col min="11527" max="11527" width="10.140625" style="36" bestFit="1" customWidth="1"/>
    <col min="11528" max="11774" width="7.85546875" style="36"/>
    <col min="11775" max="11776" width="3.42578125" style="36" customWidth="1"/>
    <col min="11777" max="11778" width="3.5703125" style="36" customWidth="1"/>
    <col min="11779" max="11779" width="63.140625" style="36" customWidth="1"/>
    <col min="11780" max="11780" width="15.28515625" style="36" bestFit="1" customWidth="1"/>
    <col min="11781" max="11782" width="7.85546875" style="36"/>
    <col min="11783" max="11783" width="10.140625" style="36" bestFit="1" customWidth="1"/>
    <col min="11784" max="12030" width="7.85546875" style="36"/>
    <col min="12031" max="12032" width="3.42578125" style="36" customWidth="1"/>
    <col min="12033" max="12034" width="3.5703125" style="36" customWidth="1"/>
    <col min="12035" max="12035" width="63.140625" style="36" customWidth="1"/>
    <col min="12036" max="12036" width="15.28515625" style="36" bestFit="1" customWidth="1"/>
    <col min="12037" max="12038" width="7.85546875" style="36"/>
    <col min="12039" max="12039" width="10.140625" style="36" bestFit="1" customWidth="1"/>
    <col min="12040" max="12286" width="7.85546875" style="36"/>
    <col min="12287" max="12288" width="3.42578125" style="36" customWidth="1"/>
    <col min="12289" max="12290" width="3.5703125" style="36" customWidth="1"/>
    <col min="12291" max="12291" width="63.140625" style="36" customWidth="1"/>
    <col min="12292" max="12292" width="15.28515625" style="36" bestFit="1" customWidth="1"/>
    <col min="12293" max="12294" width="7.85546875" style="36"/>
    <col min="12295" max="12295" width="10.140625" style="36" bestFit="1" customWidth="1"/>
    <col min="12296" max="12542" width="7.85546875" style="36"/>
    <col min="12543" max="12544" width="3.42578125" style="36" customWidth="1"/>
    <col min="12545" max="12546" width="3.5703125" style="36" customWidth="1"/>
    <col min="12547" max="12547" width="63.140625" style="36" customWidth="1"/>
    <col min="12548" max="12548" width="15.28515625" style="36" bestFit="1" customWidth="1"/>
    <col min="12549" max="12550" width="7.85546875" style="36"/>
    <col min="12551" max="12551" width="10.140625" style="36" bestFit="1" customWidth="1"/>
    <col min="12552" max="12798" width="7.85546875" style="36"/>
    <col min="12799" max="12800" width="3.42578125" style="36" customWidth="1"/>
    <col min="12801" max="12802" width="3.5703125" style="36" customWidth="1"/>
    <col min="12803" max="12803" width="63.140625" style="36" customWidth="1"/>
    <col min="12804" max="12804" width="15.28515625" style="36" bestFit="1" customWidth="1"/>
    <col min="12805" max="12806" width="7.85546875" style="36"/>
    <col min="12807" max="12807" width="10.140625" style="36" bestFit="1" customWidth="1"/>
    <col min="12808" max="13054" width="7.85546875" style="36"/>
    <col min="13055" max="13056" width="3.42578125" style="36" customWidth="1"/>
    <col min="13057" max="13058" width="3.5703125" style="36" customWidth="1"/>
    <col min="13059" max="13059" width="63.140625" style="36" customWidth="1"/>
    <col min="13060" max="13060" width="15.28515625" style="36" bestFit="1" customWidth="1"/>
    <col min="13061" max="13062" width="7.85546875" style="36"/>
    <col min="13063" max="13063" width="10.140625" style="36" bestFit="1" customWidth="1"/>
    <col min="13064" max="13310" width="7.85546875" style="36"/>
    <col min="13311" max="13312" width="3.42578125" style="36" customWidth="1"/>
    <col min="13313" max="13314" width="3.5703125" style="36" customWidth="1"/>
    <col min="13315" max="13315" width="63.140625" style="36" customWidth="1"/>
    <col min="13316" max="13316" width="15.28515625" style="36" bestFit="1" customWidth="1"/>
    <col min="13317" max="13318" width="7.85546875" style="36"/>
    <col min="13319" max="13319" width="10.140625" style="36" bestFit="1" customWidth="1"/>
    <col min="13320" max="13566" width="7.85546875" style="36"/>
    <col min="13567" max="13568" width="3.42578125" style="36" customWidth="1"/>
    <col min="13569" max="13570" width="3.5703125" style="36" customWidth="1"/>
    <col min="13571" max="13571" width="63.140625" style="36" customWidth="1"/>
    <col min="13572" max="13572" width="15.28515625" style="36" bestFit="1" customWidth="1"/>
    <col min="13573" max="13574" width="7.85546875" style="36"/>
    <col min="13575" max="13575" width="10.140625" style="36" bestFit="1" customWidth="1"/>
    <col min="13576" max="13822" width="7.85546875" style="36"/>
    <col min="13823" max="13824" width="3.42578125" style="36" customWidth="1"/>
    <col min="13825" max="13826" width="3.5703125" style="36" customWidth="1"/>
    <col min="13827" max="13827" width="63.140625" style="36" customWidth="1"/>
    <col min="13828" max="13828" width="15.28515625" style="36" bestFit="1" customWidth="1"/>
    <col min="13829" max="13830" width="7.85546875" style="36"/>
    <col min="13831" max="13831" width="10.140625" style="36" bestFit="1" customWidth="1"/>
    <col min="13832" max="14078" width="7.85546875" style="36"/>
    <col min="14079" max="14080" width="3.42578125" style="36" customWidth="1"/>
    <col min="14081" max="14082" width="3.5703125" style="36" customWidth="1"/>
    <col min="14083" max="14083" width="63.140625" style="36" customWidth="1"/>
    <col min="14084" max="14084" width="15.28515625" style="36" bestFit="1" customWidth="1"/>
    <col min="14085" max="14086" width="7.85546875" style="36"/>
    <col min="14087" max="14087" width="10.140625" style="36" bestFit="1" customWidth="1"/>
    <col min="14088" max="14334" width="7.85546875" style="36"/>
    <col min="14335" max="14336" width="3.42578125" style="36" customWidth="1"/>
    <col min="14337" max="14338" width="3.5703125" style="36" customWidth="1"/>
    <col min="14339" max="14339" width="63.140625" style="36" customWidth="1"/>
    <col min="14340" max="14340" width="15.28515625" style="36" bestFit="1" customWidth="1"/>
    <col min="14341" max="14342" width="7.85546875" style="36"/>
    <col min="14343" max="14343" width="10.140625" style="36" bestFit="1" customWidth="1"/>
    <col min="14344" max="14590" width="7.85546875" style="36"/>
    <col min="14591" max="14592" width="3.42578125" style="36" customWidth="1"/>
    <col min="14593" max="14594" width="3.5703125" style="36" customWidth="1"/>
    <col min="14595" max="14595" width="63.140625" style="36" customWidth="1"/>
    <col min="14596" max="14596" width="15.28515625" style="36" bestFit="1" customWidth="1"/>
    <col min="14597" max="14598" width="7.85546875" style="36"/>
    <col min="14599" max="14599" width="10.140625" style="36" bestFit="1" customWidth="1"/>
    <col min="14600" max="14846" width="7.85546875" style="36"/>
    <col min="14847" max="14848" width="3.42578125" style="36" customWidth="1"/>
    <col min="14849" max="14850" width="3.5703125" style="36" customWidth="1"/>
    <col min="14851" max="14851" width="63.140625" style="36" customWidth="1"/>
    <col min="14852" max="14852" width="15.28515625" style="36" bestFit="1" customWidth="1"/>
    <col min="14853" max="14854" width="7.85546875" style="36"/>
    <col min="14855" max="14855" width="10.140625" style="36" bestFit="1" customWidth="1"/>
    <col min="14856" max="15102" width="7.85546875" style="36"/>
    <col min="15103" max="15104" width="3.42578125" style="36" customWidth="1"/>
    <col min="15105" max="15106" width="3.5703125" style="36" customWidth="1"/>
    <col min="15107" max="15107" width="63.140625" style="36" customWidth="1"/>
    <col min="15108" max="15108" width="15.28515625" style="36" bestFit="1" customWidth="1"/>
    <col min="15109" max="15110" width="7.85546875" style="36"/>
    <col min="15111" max="15111" width="10.140625" style="36" bestFit="1" customWidth="1"/>
    <col min="15112" max="15358" width="7.85546875" style="36"/>
    <col min="15359" max="15360" width="3.42578125" style="36" customWidth="1"/>
    <col min="15361" max="15362" width="3.5703125" style="36" customWidth="1"/>
    <col min="15363" max="15363" width="63.140625" style="36" customWidth="1"/>
    <col min="15364" max="15364" width="15.28515625" style="36" bestFit="1" customWidth="1"/>
    <col min="15365" max="15366" width="7.85546875" style="36"/>
    <col min="15367" max="15367" width="10.140625" style="36" bestFit="1" customWidth="1"/>
    <col min="15368" max="15614" width="7.85546875" style="36"/>
    <col min="15615" max="15616" width="3.42578125" style="36" customWidth="1"/>
    <col min="15617" max="15618" width="3.5703125" style="36" customWidth="1"/>
    <col min="15619" max="15619" width="63.140625" style="36" customWidth="1"/>
    <col min="15620" max="15620" width="15.28515625" style="36" bestFit="1" customWidth="1"/>
    <col min="15621" max="15622" width="7.85546875" style="36"/>
    <col min="15623" max="15623" width="10.140625" style="36" bestFit="1" customWidth="1"/>
    <col min="15624" max="15870" width="7.85546875" style="36"/>
    <col min="15871" max="15872" width="3.42578125" style="36" customWidth="1"/>
    <col min="15873" max="15874" width="3.5703125" style="36" customWidth="1"/>
    <col min="15875" max="15875" width="63.140625" style="36" customWidth="1"/>
    <col min="15876" max="15876" width="15.28515625" style="36" bestFit="1" customWidth="1"/>
    <col min="15877" max="15878" width="7.85546875" style="36"/>
    <col min="15879" max="15879" width="10.140625" style="36" bestFit="1" customWidth="1"/>
    <col min="15880" max="16126" width="7.85546875" style="36"/>
    <col min="16127" max="16128" width="3.42578125" style="36" customWidth="1"/>
    <col min="16129" max="16130" width="3.5703125" style="36" customWidth="1"/>
    <col min="16131" max="16131" width="63.140625" style="36" customWidth="1"/>
    <col min="16132" max="16132" width="15.28515625" style="36" bestFit="1" customWidth="1"/>
    <col min="16133" max="16134" width="7.85546875" style="36"/>
    <col min="16135" max="16135" width="10.140625" style="36" bestFit="1" customWidth="1"/>
    <col min="16136" max="16384" width="7.85546875" style="36"/>
  </cols>
  <sheetData>
    <row r="1" spans="1:7" ht="20.100000000000001" customHeight="1" x14ac:dyDescent="0.25">
      <c r="A1" s="296"/>
      <c r="B1" s="296"/>
      <c r="C1" s="296"/>
      <c r="D1" s="298" t="s">
        <v>464</v>
      </c>
      <c r="E1" s="298"/>
      <c r="F1" s="298"/>
      <c r="G1" s="298"/>
    </row>
    <row r="2" spans="1:7" ht="20.100000000000001" customHeight="1" x14ac:dyDescent="0.25">
      <c r="A2" s="71"/>
      <c r="B2" s="71"/>
      <c r="C2" s="71"/>
      <c r="D2" s="71"/>
    </row>
    <row r="3" spans="1:7" s="37" customFormat="1" ht="20.100000000000001" customHeight="1" x14ac:dyDescent="0.3">
      <c r="A3" s="297" t="s">
        <v>858</v>
      </c>
      <c r="B3" s="297"/>
      <c r="C3" s="297"/>
      <c r="D3" s="297"/>
      <c r="E3" s="297"/>
      <c r="F3" s="297"/>
      <c r="G3" s="297"/>
    </row>
    <row r="4" spans="1:7" s="37" customFormat="1" ht="20.100000000000001" customHeight="1" thickBot="1" x14ac:dyDescent="0.35">
      <c r="A4" s="114"/>
      <c r="B4" s="301">
        <v>2023</v>
      </c>
      <c r="C4" s="301"/>
      <c r="D4" s="301"/>
      <c r="E4" s="301"/>
      <c r="F4" s="301"/>
      <c r="G4" s="301"/>
    </row>
    <row r="5" spans="1:7" s="88" customFormat="1" ht="35.1" customHeight="1" x14ac:dyDescent="0.25">
      <c r="B5" s="299" t="s">
        <v>856</v>
      </c>
      <c r="C5" s="300"/>
      <c r="D5" s="123" t="s">
        <v>836</v>
      </c>
      <c r="E5" s="123" t="s">
        <v>837</v>
      </c>
      <c r="F5" s="123" t="s">
        <v>425</v>
      </c>
      <c r="G5" s="124" t="s">
        <v>427</v>
      </c>
    </row>
    <row r="6" spans="1:7" s="38" customFormat="1" ht="15.95" customHeight="1" x14ac:dyDescent="0.25">
      <c r="B6" s="285" t="s">
        <v>838</v>
      </c>
      <c r="C6" s="286"/>
      <c r="D6" s="186">
        <f>+D7+D8+D9+D10+D11+D12+D13+D14+D15+D16</f>
        <v>12091900</v>
      </c>
      <c r="E6" s="186">
        <f t="shared" ref="E6" si="0">SUM(E7:E16)</f>
        <v>33420067</v>
      </c>
      <c r="F6" s="186">
        <f>+F7+F8+F9+F10+F11+F12+F13+F14+F15+F16</f>
        <v>32651487</v>
      </c>
      <c r="G6" s="184">
        <f>+F6/E6</f>
        <v>0.97700243988140423</v>
      </c>
    </row>
    <row r="7" spans="1:7" s="38" customFormat="1" ht="15.95" customHeight="1" x14ac:dyDescent="0.25">
      <c r="B7" s="281" t="s">
        <v>839</v>
      </c>
      <c r="C7" s="282"/>
      <c r="D7" s="187">
        <f>6000000*1.27</f>
        <v>7620000</v>
      </c>
      <c r="E7" s="188">
        <v>7620000</v>
      </c>
      <c r="F7" s="188">
        <v>7620000</v>
      </c>
      <c r="G7" s="121">
        <f t="shared" ref="G7:G36" si="1">+F7/E7</f>
        <v>1</v>
      </c>
    </row>
    <row r="8" spans="1:7" s="38" customFormat="1" ht="15.95" customHeight="1" x14ac:dyDescent="0.25">
      <c r="B8" s="281" t="s">
        <v>1008</v>
      </c>
      <c r="C8" s="282"/>
      <c r="D8" s="187">
        <v>4114800</v>
      </c>
      <c r="E8" s="188">
        <v>4114800</v>
      </c>
      <c r="F8" s="188">
        <v>3703320</v>
      </c>
      <c r="G8" s="121">
        <f t="shared" si="1"/>
        <v>0.9</v>
      </c>
    </row>
    <row r="9" spans="1:7" s="38" customFormat="1" ht="15.95" customHeight="1" x14ac:dyDescent="0.25">
      <c r="B9" s="281" t="s">
        <v>994</v>
      </c>
      <c r="C9" s="282"/>
      <c r="D9" s="187">
        <v>0</v>
      </c>
      <c r="E9" s="188">
        <f>1197000+323190</f>
        <v>1520190</v>
      </c>
      <c r="F9" s="188">
        <v>1520190</v>
      </c>
      <c r="G9" s="121">
        <f t="shared" si="1"/>
        <v>1</v>
      </c>
    </row>
    <row r="10" spans="1:7" s="38" customFormat="1" ht="15.95" customHeight="1" x14ac:dyDescent="0.25">
      <c r="B10" s="281" t="s">
        <v>997</v>
      </c>
      <c r="C10" s="282"/>
      <c r="D10" s="187">
        <v>0</v>
      </c>
      <c r="E10" s="188">
        <f>14682671+3964321</f>
        <v>18646992</v>
      </c>
      <c r="F10" s="188">
        <v>18646992</v>
      </c>
      <c r="G10" s="121">
        <f t="shared" si="1"/>
        <v>1</v>
      </c>
    </row>
    <row r="11" spans="1:7" s="38" customFormat="1" ht="15.95" customHeight="1" x14ac:dyDescent="0.25">
      <c r="B11" s="281" t="s">
        <v>998</v>
      </c>
      <c r="C11" s="282"/>
      <c r="D11" s="187">
        <v>0</v>
      </c>
      <c r="E11" s="188">
        <f>75000+20250</f>
        <v>95250</v>
      </c>
      <c r="F11" s="188">
        <v>95250</v>
      </c>
      <c r="G11" s="121">
        <f t="shared" si="1"/>
        <v>1</v>
      </c>
    </row>
    <row r="12" spans="1:7" s="38" customFormat="1" ht="15.95" customHeight="1" x14ac:dyDescent="0.25">
      <c r="B12" s="281" t="s">
        <v>1000</v>
      </c>
      <c r="C12" s="282"/>
      <c r="D12" s="187">
        <v>0</v>
      </c>
      <c r="E12" s="188">
        <f>110000+29700</f>
        <v>139700</v>
      </c>
      <c r="F12" s="188">
        <v>139700</v>
      </c>
      <c r="G12" s="121">
        <f t="shared" si="1"/>
        <v>1</v>
      </c>
    </row>
    <row r="13" spans="1:7" s="38" customFormat="1" ht="15.95" customHeight="1" x14ac:dyDescent="0.25">
      <c r="B13" s="281" t="s">
        <v>993</v>
      </c>
      <c r="C13" s="282"/>
      <c r="D13" s="187">
        <v>0</v>
      </c>
      <c r="E13" s="188">
        <v>480000</v>
      </c>
      <c r="F13" s="188">
        <v>480000</v>
      </c>
      <c r="G13" s="121">
        <f t="shared" si="1"/>
        <v>1</v>
      </c>
    </row>
    <row r="14" spans="1:7" s="38" customFormat="1" ht="15.95" customHeight="1" x14ac:dyDescent="0.25">
      <c r="B14" s="281" t="s">
        <v>1002</v>
      </c>
      <c r="C14" s="282"/>
      <c r="D14" s="187">
        <v>0</v>
      </c>
      <c r="E14" s="188">
        <f>224846+60709</f>
        <v>285555</v>
      </c>
      <c r="F14" s="188">
        <v>285555</v>
      </c>
      <c r="G14" s="121">
        <f t="shared" si="1"/>
        <v>1</v>
      </c>
    </row>
    <row r="15" spans="1:7" s="38" customFormat="1" ht="15.95" customHeight="1" x14ac:dyDescent="0.25">
      <c r="B15" s="281" t="s">
        <v>1003</v>
      </c>
      <c r="C15" s="282"/>
      <c r="D15" s="187">
        <v>0</v>
      </c>
      <c r="E15" s="188">
        <f>126362+34118</f>
        <v>160480</v>
      </c>
      <c r="F15" s="188">
        <v>160480</v>
      </c>
      <c r="G15" s="121">
        <f t="shared" si="1"/>
        <v>1</v>
      </c>
    </row>
    <row r="16" spans="1:7" s="38" customFormat="1" ht="15.95" customHeight="1" x14ac:dyDescent="0.25">
      <c r="B16" s="281" t="s">
        <v>979</v>
      </c>
      <c r="C16" s="282"/>
      <c r="D16" s="187">
        <v>357100</v>
      </c>
      <c r="E16" s="188">
        <v>357100</v>
      </c>
      <c r="F16" s="188">
        <v>0</v>
      </c>
      <c r="G16" s="121"/>
    </row>
    <row r="17" spans="2:7" s="38" customFormat="1" ht="15.95" customHeight="1" x14ac:dyDescent="0.25">
      <c r="B17" s="285" t="s">
        <v>980</v>
      </c>
      <c r="C17" s="286"/>
      <c r="D17" s="186">
        <f>+D18+D19</f>
        <v>11286238</v>
      </c>
      <c r="E17" s="186">
        <f t="shared" ref="E17:F17" si="2">+E18+E19</f>
        <v>1982000</v>
      </c>
      <c r="F17" s="186">
        <f t="shared" si="2"/>
        <v>1982000</v>
      </c>
      <c r="G17" s="184">
        <f>+F17/E17</f>
        <v>1</v>
      </c>
    </row>
    <row r="18" spans="2:7" s="38" customFormat="1" ht="15.95" customHeight="1" x14ac:dyDescent="0.25">
      <c r="B18" s="281" t="s">
        <v>1007</v>
      </c>
      <c r="C18" s="282"/>
      <c r="D18" s="224">
        <v>0</v>
      </c>
      <c r="E18" s="226">
        <f>1560630+421370</f>
        <v>1982000</v>
      </c>
      <c r="F18" s="226">
        <v>1982000</v>
      </c>
      <c r="G18" s="225">
        <f>+F18/E18</f>
        <v>1</v>
      </c>
    </row>
    <row r="19" spans="2:7" s="38" customFormat="1" ht="15.95" customHeight="1" x14ac:dyDescent="0.25">
      <c r="B19" s="281" t="s">
        <v>1010</v>
      </c>
      <c r="C19" s="282"/>
      <c r="D19" s="187">
        <v>11286238</v>
      </c>
      <c r="E19" s="187">
        <v>0</v>
      </c>
      <c r="F19" s="187">
        <v>0</v>
      </c>
      <c r="G19" s="121"/>
    </row>
    <row r="20" spans="2:7" s="38" customFormat="1" ht="15.95" customHeight="1" x14ac:dyDescent="0.25">
      <c r="B20" s="285" t="s">
        <v>999</v>
      </c>
      <c r="C20" s="286"/>
      <c r="D20" s="186">
        <f>SUM(D21:D23)</f>
        <v>0</v>
      </c>
      <c r="E20" s="186">
        <f>SUM(E21:E23)</f>
        <v>680270</v>
      </c>
      <c r="F20" s="186">
        <f>SUM(F21:F23)</f>
        <v>680270</v>
      </c>
      <c r="G20" s="184">
        <f t="shared" ref="G20:G29" si="3">+F20/E20</f>
        <v>1</v>
      </c>
    </row>
    <row r="21" spans="2:7" s="38" customFormat="1" ht="15.95" customHeight="1" x14ac:dyDescent="0.25">
      <c r="B21" s="293" t="s">
        <v>1033</v>
      </c>
      <c r="C21" s="294"/>
      <c r="D21" s="224">
        <v>0</v>
      </c>
      <c r="E21" s="226">
        <f>234950+230505</f>
        <v>465455</v>
      </c>
      <c r="F21" s="226">
        <v>465455</v>
      </c>
      <c r="G21" s="225">
        <f t="shared" si="3"/>
        <v>1</v>
      </c>
    </row>
    <row r="22" spans="2:7" s="38" customFormat="1" ht="15.95" customHeight="1" x14ac:dyDescent="0.25">
      <c r="B22" s="293" t="s">
        <v>1004</v>
      </c>
      <c r="C22" s="294"/>
      <c r="D22" s="224">
        <v>0</v>
      </c>
      <c r="E22" s="226">
        <f>25984+7016</f>
        <v>33000</v>
      </c>
      <c r="F22" s="226">
        <v>33000</v>
      </c>
      <c r="G22" s="225">
        <f t="shared" si="3"/>
        <v>1</v>
      </c>
    </row>
    <row r="23" spans="2:7" s="38" customFormat="1" ht="15.95" customHeight="1" x14ac:dyDescent="0.25">
      <c r="B23" s="293" t="s">
        <v>1001</v>
      </c>
      <c r="C23" s="294"/>
      <c r="D23" s="224">
        <v>0</v>
      </c>
      <c r="E23" s="226">
        <f>88800+73240+19775</f>
        <v>181815</v>
      </c>
      <c r="F23" s="226">
        <v>181815</v>
      </c>
      <c r="G23" s="225">
        <f t="shared" si="3"/>
        <v>1</v>
      </c>
    </row>
    <row r="24" spans="2:7" s="38" customFormat="1" ht="15.95" customHeight="1" x14ac:dyDescent="0.25">
      <c r="B24" s="285" t="s">
        <v>995</v>
      </c>
      <c r="C24" s="286"/>
      <c r="D24" s="186">
        <f>+D25</f>
        <v>0</v>
      </c>
      <c r="E24" s="186">
        <f t="shared" ref="E24:F24" si="4">+E25</f>
        <v>310000</v>
      </c>
      <c r="F24" s="186">
        <f t="shared" si="4"/>
        <v>310000</v>
      </c>
      <c r="G24" s="184">
        <f t="shared" si="3"/>
        <v>1</v>
      </c>
    </row>
    <row r="25" spans="2:7" s="38" customFormat="1" ht="15.95" customHeight="1" x14ac:dyDescent="0.25">
      <c r="B25" s="281" t="s">
        <v>996</v>
      </c>
      <c r="C25" s="282"/>
      <c r="D25" s="187">
        <v>0</v>
      </c>
      <c r="E25" s="187">
        <v>310000</v>
      </c>
      <c r="F25" s="187">
        <v>310000</v>
      </c>
      <c r="G25" s="121">
        <f t="shared" si="3"/>
        <v>1</v>
      </c>
    </row>
    <row r="26" spans="2:7" s="38" customFormat="1" ht="15.95" customHeight="1" x14ac:dyDescent="0.25">
      <c r="B26" s="285" t="s">
        <v>990</v>
      </c>
      <c r="C26" s="286"/>
      <c r="D26" s="186">
        <f>+D27</f>
        <v>0</v>
      </c>
      <c r="E26" s="186">
        <f t="shared" ref="E26:F26" si="5">+E27</f>
        <v>21500</v>
      </c>
      <c r="F26" s="186">
        <f t="shared" si="5"/>
        <v>21500</v>
      </c>
      <c r="G26" s="184">
        <f t="shared" si="3"/>
        <v>1</v>
      </c>
    </row>
    <row r="27" spans="2:7" s="38" customFormat="1" ht="15.95" customHeight="1" x14ac:dyDescent="0.25">
      <c r="B27" s="281" t="s">
        <v>991</v>
      </c>
      <c r="C27" s="282"/>
      <c r="D27" s="187">
        <v>0</v>
      </c>
      <c r="E27" s="187">
        <v>21500</v>
      </c>
      <c r="F27" s="187">
        <v>21500</v>
      </c>
      <c r="G27" s="121">
        <f t="shared" si="3"/>
        <v>1</v>
      </c>
    </row>
    <row r="28" spans="2:7" s="38" customFormat="1" ht="15.95" customHeight="1" x14ac:dyDescent="0.25">
      <c r="B28" s="285" t="s">
        <v>1005</v>
      </c>
      <c r="C28" s="286"/>
      <c r="D28" s="186">
        <f>+D29</f>
        <v>0</v>
      </c>
      <c r="E28" s="186">
        <f t="shared" ref="E28:F28" si="6">+E29</f>
        <v>218440</v>
      </c>
      <c r="F28" s="186">
        <f t="shared" si="6"/>
        <v>218440</v>
      </c>
      <c r="G28" s="184">
        <f t="shared" si="3"/>
        <v>1</v>
      </c>
    </row>
    <row r="29" spans="2:7" s="38" customFormat="1" ht="15.95" customHeight="1" x14ac:dyDescent="0.25">
      <c r="B29" s="295" t="s">
        <v>1006</v>
      </c>
      <c r="C29" s="294"/>
      <c r="D29" s="187">
        <v>0</v>
      </c>
      <c r="E29" s="187">
        <f>172000+46440</f>
        <v>218440</v>
      </c>
      <c r="F29" s="187">
        <v>218440</v>
      </c>
      <c r="G29" s="121">
        <f t="shared" si="3"/>
        <v>1</v>
      </c>
    </row>
    <row r="30" spans="2:7" s="38" customFormat="1" ht="15.75" x14ac:dyDescent="0.25">
      <c r="B30" s="285" t="s">
        <v>981</v>
      </c>
      <c r="C30" s="286"/>
      <c r="D30" s="186">
        <f>+D31</f>
        <v>66246336</v>
      </c>
      <c r="E30" s="186">
        <f t="shared" ref="E30:F30" si="7">+E31</f>
        <v>2282614</v>
      </c>
      <c r="F30" s="186">
        <f t="shared" si="7"/>
        <v>0</v>
      </c>
      <c r="G30" s="229">
        <v>0</v>
      </c>
    </row>
    <row r="31" spans="2:7" s="38" customFormat="1" ht="15.95" customHeight="1" x14ac:dyDescent="0.25">
      <c r="B31" s="281" t="s">
        <v>1009</v>
      </c>
      <c r="C31" s="282"/>
      <c r="D31" s="187">
        <v>66246336</v>
      </c>
      <c r="E31" s="188">
        <v>2282614</v>
      </c>
      <c r="F31" s="188">
        <v>0</v>
      </c>
      <c r="G31" s="121"/>
    </row>
    <row r="32" spans="2:7" s="38" customFormat="1" ht="15.95" customHeight="1" x14ac:dyDescent="0.25">
      <c r="B32" s="285" t="s">
        <v>430</v>
      </c>
      <c r="C32" s="286"/>
      <c r="D32" s="186">
        <f>+D33+D34</f>
        <v>10160000</v>
      </c>
      <c r="E32" s="186">
        <f t="shared" ref="E32:F32" si="8">+E33+E34</f>
        <v>15335280</v>
      </c>
      <c r="F32" s="186">
        <f t="shared" si="8"/>
        <v>11405524</v>
      </c>
      <c r="G32" s="184">
        <f t="shared" si="1"/>
        <v>0.74374409857531132</v>
      </c>
    </row>
    <row r="33" spans="2:8" s="38" customFormat="1" ht="15.95" customHeight="1" x14ac:dyDescent="0.25">
      <c r="B33" s="293" t="s">
        <v>992</v>
      </c>
      <c r="C33" s="294"/>
      <c r="D33" s="226">
        <v>0</v>
      </c>
      <c r="E33" s="226">
        <f>264000+71280</f>
        <v>335280</v>
      </c>
      <c r="F33" s="226">
        <v>335280</v>
      </c>
      <c r="G33" s="227">
        <f>+F33/E33</f>
        <v>1</v>
      </c>
    </row>
    <row r="34" spans="2:8" ht="15.95" customHeight="1" x14ac:dyDescent="0.25">
      <c r="B34" s="291" t="s">
        <v>431</v>
      </c>
      <c r="C34" s="292"/>
      <c r="D34" s="187">
        <v>10160000</v>
      </c>
      <c r="E34" s="188">
        <v>15000000</v>
      </c>
      <c r="F34" s="188">
        <f>16884844-5814600</f>
        <v>11070244</v>
      </c>
      <c r="G34" s="121">
        <f t="shared" si="1"/>
        <v>0.73801626666666664</v>
      </c>
    </row>
    <row r="35" spans="2:8" ht="15.95" customHeight="1" x14ac:dyDescent="0.25">
      <c r="B35" s="285" t="s">
        <v>448</v>
      </c>
      <c r="C35" s="286"/>
      <c r="D35" s="186">
        <f>+D36</f>
        <v>5080000</v>
      </c>
      <c r="E35" s="186">
        <f t="shared" ref="E35:F35" si="9">+E36</f>
        <v>7019356</v>
      </c>
      <c r="F35" s="186">
        <f t="shared" si="9"/>
        <v>5974600</v>
      </c>
      <c r="G35" s="184">
        <f t="shared" si="1"/>
        <v>0.85116070477120698</v>
      </c>
    </row>
    <row r="36" spans="2:8" ht="15.95" customHeight="1" thickBot="1" x14ac:dyDescent="0.3">
      <c r="B36" s="287" t="s">
        <v>431</v>
      </c>
      <c r="C36" s="288"/>
      <c r="D36" s="189">
        <v>5080000</v>
      </c>
      <c r="E36" s="190">
        <v>7019356</v>
      </c>
      <c r="F36" s="190">
        <f>5814600+160000</f>
        <v>5974600</v>
      </c>
      <c r="G36" s="185">
        <f t="shared" si="1"/>
        <v>0.85116070477120698</v>
      </c>
    </row>
    <row r="37" spans="2:8" s="122" customFormat="1" ht="35.1" customHeight="1" thickBot="1" x14ac:dyDescent="0.3">
      <c r="B37" s="131"/>
      <c r="C37" s="130"/>
      <c r="D37" s="152">
        <f>+D35+D32+D30+D28+D26+D24+D20+D17+D6</f>
        <v>104864474</v>
      </c>
      <c r="E37" s="152">
        <f>+E35+E32+E30+E28+E26+E24+E20+E17+E6</f>
        <v>61269527</v>
      </c>
      <c r="F37" s="152">
        <f>+F35+F32+F30+F28+F26+F24+F20+F17+F6</f>
        <v>53243821</v>
      </c>
      <c r="G37" s="228">
        <f>+F37/E37</f>
        <v>0.86900982604288757</v>
      </c>
      <c r="H37" s="125"/>
    </row>
    <row r="38" spans="2:8" s="122" customFormat="1" ht="20.100000000000001" customHeight="1" x14ac:dyDescent="0.25">
      <c r="B38" s="205"/>
      <c r="C38" s="205"/>
      <c r="D38" s="206"/>
      <c r="E38" s="206"/>
      <c r="F38" s="206"/>
      <c r="G38" s="207"/>
      <c r="H38" s="125"/>
    </row>
    <row r="39" spans="2:8" s="122" customFormat="1" ht="20.100000000000001" customHeight="1" x14ac:dyDescent="0.25">
      <c r="B39" s="205"/>
      <c r="C39" s="205"/>
      <c r="D39" s="206"/>
      <c r="E39" s="206"/>
      <c r="F39" s="206"/>
      <c r="G39" s="207"/>
      <c r="H39" s="125"/>
    </row>
    <row r="40" spans="2:8" ht="20.100000000000001" customHeight="1" thickBot="1" x14ac:dyDescent="0.3">
      <c r="B40" s="116"/>
      <c r="C40" s="116"/>
      <c r="D40" s="117"/>
      <c r="E40" s="36"/>
      <c r="F40" s="36"/>
      <c r="H40" s="115"/>
    </row>
    <row r="41" spans="2:8" s="88" customFormat="1" ht="35.1" customHeight="1" x14ac:dyDescent="0.25">
      <c r="B41" s="289" t="s">
        <v>857</v>
      </c>
      <c r="C41" s="290"/>
      <c r="D41" s="126" t="s">
        <v>836</v>
      </c>
      <c r="E41" s="126" t="s">
        <v>837</v>
      </c>
      <c r="F41" s="126" t="s">
        <v>425</v>
      </c>
      <c r="G41" s="127" t="s">
        <v>427</v>
      </c>
      <c r="H41" s="128"/>
    </row>
    <row r="42" spans="2:8" ht="15.95" customHeight="1" x14ac:dyDescent="0.25">
      <c r="B42" s="302" t="s">
        <v>838</v>
      </c>
      <c r="C42" s="303"/>
      <c r="D42" s="191">
        <f>SUM(D43:D43)</f>
        <v>12000000</v>
      </c>
      <c r="E42" s="192">
        <f>SUM(E43:E43)</f>
        <v>0</v>
      </c>
      <c r="F42" s="192">
        <f>SUM(F43:F43)</f>
        <v>0</v>
      </c>
      <c r="G42" s="129">
        <v>0</v>
      </c>
      <c r="H42" s="115"/>
    </row>
    <row r="43" spans="2:8" ht="15.95" customHeight="1" x14ac:dyDescent="0.25">
      <c r="B43" s="293" t="s">
        <v>982</v>
      </c>
      <c r="C43" s="294"/>
      <c r="D43" s="193">
        <v>12000000</v>
      </c>
      <c r="E43" s="187">
        <v>0</v>
      </c>
      <c r="F43" s="194">
        <v>0</v>
      </c>
      <c r="G43" s="119">
        <v>0</v>
      </c>
      <c r="H43" s="115"/>
    </row>
    <row r="44" spans="2:8" ht="15.95" customHeight="1" x14ac:dyDescent="0.25">
      <c r="B44" s="302" t="s">
        <v>983</v>
      </c>
      <c r="C44" s="303"/>
      <c r="D44" s="191">
        <f>SUM(D45:D56)</f>
        <v>10494264</v>
      </c>
      <c r="E44" s="191">
        <f>SUM(E45:E56)</f>
        <v>70344118</v>
      </c>
      <c r="F44" s="191">
        <f>SUM(F45:F56)</f>
        <v>70344118</v>
      </c>
      <c r="G44" s="129">
        <f t="shared" ref="G44:G63" si="10">+F44/E44</f>
        <v>1</v>
      </c>
      <c r="H44" s="115"/>
    </row>
    <row r="45" spans="2:8" ht="15.95" customHeight="1" x14ac:dyDescent="0.25">
      <c r="B45" s="281" t="s">
        <v>984</v>
      </c>
      <c r="C45" s="282"/>
      <c r="D45" s="196">
        <v>10494264</v>
      </c>
      <c r="E45" s="231">
        <v>10494264</v>
      </c>
      <c r="F45" s="194">
        <v>10494264</v>
      </c>
      <c r="G45" s="119">
        <f t="shared" si="10"/>
        <v>1</v>
      </c>
      <c r="H45" s="115"/>
    </row>
    <row r="46" spans="2:8" ht="15.95" customHeight="1" x14ac:dyDescent="0.25">
      <c r="B46" s="281" t="s">
        <v>1011</v>
      </c>
      <c r="C46" s="282"/>
      <c r="D46" s="196">
        <v>0</v>
      </c>
      <c r="E46" s="231">
        <v>1356360</v>
      </c>
      <c r="F46" s="194">
        <v>1356360</v>
      </c>
      <c r="G46" s="119">
        <f t="shared" si="10"/>
        <v>1</v>
      </c>
      <c r="H46" s="115"/>
    </row>
    <row r="47" spans="2:8" ht="15.95" customHeight="1" x14ac:dyDescent="0.25">
      <c r="B47" s="281" t="s">
        <v>1012</v>
      </c>
      <c r="C47" s="282"/>
      <c r="D47" s="196">
        <v>0</v>
      </c>
      <c r="E47" s="231">
        <v>5914390</v>
      </c>
      <c r="F47" s="194">
        <v>5914390</v>
      </c>
      <c r="G47" s="119">
        <f t="shared" si="10"/>
        <v>1</v>
      </c>
      <c r="H47" s="115"/>
    </row>
    <row r="48" spans="2:8" ht="15.95" customHeight="1" x14ac:dyDescent="0.25">
      <c r="B48" s="281" t="s">
        <v>1013</v>
      </c>
      <c r="C48" s="282"/>
      <c r="D48" s="196">
        <v>0</v>
      </c>
      <c r="E48" s="231">
        <v>25570180</v>
      </c>
      <c r="F48" s="194">
        <v>25570180</v>
      </c>
      <c r="G48" s="119">
        <f t="shared" si="10"/>
        <v>1</v>
      </c>
      <c r="H48" s="115"/>
    </row>
    <row r="49" spans="2:8" ht="15.95" customHeight="1" x14ac:dyDescent="0.25">
      <c r="B49" s="281" t="s">
        <v>1014</v>
      </c>
      <c r="C49" s="282"/>
      <c r="D49" s="196">
        <v>0</v>
      </c>
      <c r="E49" s="231">
        <v>8639810</v>
      </c>
      <c r="F49" s="194">
        <v>8639810</v>
      </c>
      <c r="G49" s="119">
        <f t="shared" si="10"/>
        <v>1</v>
      </c>
      <c r="H49" s="115"/>
    </row>
    <row r="50" spans="2:8" ht="15.95" customHeight="1" x14ac:dyDescent="0.25">
      <c r="B50" s="281" t="s">
        <v>1016</v>
      </c>
      <c r="C50" s="282"/>
      <c r="D50" s="196">
        <v>0</v>
      </c>
      <c r="E50" s="195">
        <f>1361655+367647</f>
        <v>1729302</v>
      </c>
      <c r="F50" s="194">
        <v>1729302</v>
      </c>
      <c r="G50" s="119">
        <f t="shared" si="10"/>
        <v>1</v>
      </c>
      <c r="H50" s="115"/>
    </row>
    <row r="51" spans="2:8" ht="15.95" customHeight="1" x14ac:dyDescent="0.25">
      <c r="B51" s="281" t="s">
        <v>1022</v>
      </c>
      <c r="C51" s="282"/>
      <c r="D51" s="196">
        <v>0</v>
      </c>
      <c r="E51" s="195">
        <f>12112450+3270362+220000</f>
        <v>15602812</v>
      </c>
      <c r="F51" s="194">
        <v>15602812</v>
      </c>
      <c r="G51" s="119">
        <f t="shared" si="10"/>
        <v>1</v>
      </c>
      <c r="H51" s="115"/>
    </row>
    <row r="52" spans="2:8" ht="15.95" customHeight="1" x14ac:dyDescent="0.25">
      <c r="B52" s="281" t="s">
        <v>1021</v>
      </c>
      <c r="C52" s="282"/>
      <c r="D52" s="196">
        <v>0</v>
      </c>
      <c r="E52" s="195">
        <v>165000</v>
      </c>
      <c r="F52" s="194">
        <v>165000</v>
      </c>
      <c r="G52" s="119">
        <f t="shared" si="10"/>
        <v>1</v>
      </c>
      <c r="H52" s="115"/>
    </row>
    <row r="53" spans="2:8" ht="15.95" customHeight="1" x14ac:dyDescent="0.25">
      <c r="B53" s="281" t="s">
        <v>1017</v>
      </c>
      <c r="C53" s="282"/>
      <c r="D53" s="196">
        <v>0</v>
      </c>
      <c r="E53" s="195">
        <v>93000</v>
      </c>
      <c r="F53" s="194">
        <v>93000</v>
      </c>
      <c r="G53" s="119">
        <f t="shared" si="10"/>
        <v>1</v>
      </c>
      <c r="H53" s="115"/>
    </row>
    <row r="54" spans="2:8" ht="15.95" customHeight="1" x14ac:dyDescent="0.25">
      <c r="B54" s="281" t="s">
        <v>1018</v>
      </c>
      <c r="C54" s="282"/>
      <c r="D54" s="196">
        <v>0</v>
      </c>
      <c r="E54" s="195">
        <v>403000</v>
      </c>
      <c r="F54" s="194">
        <v>403000</v>
      </c>
      <c r="G54" s="119">
        <f t="shared" si="10"/>
        <v>1</v>
      </c>
      <c r="H54" s="115"/>
    </row>
    <row r="55" spans="2:8" ht="15.95" customHeight="1" x14ac:dyDescent="0.25">
      <c r="B55" s="281" t="s">
        <v>1019</v>
      </c>
      <c r="C55" s="282"/>
      <c r="D55" s="196">
        <v>0</v>
      </c>
      <c r="E55" s="195">
        <v>136000</v>
      </c>
      <c r="F55" s="194">
        <v>136000</v>
      </c>
      <c r="G55" s="119">
        <f t="shared" si="10"/>
        <v>1</v>
      </c>
      <c r="H55" s="115"/>
    </row>
    <row r="56" spans="2:8" ht="15.95" customHeight="1" x14ac:dyDescent="0.25">
      <c r="B56" s="281" t="s">
        <v>1020</v>
      </c>
      <c r="C56" s="282"/>
      <c r="D56" s="196">
        <v>0</v>
      </c>
      <c r="E56" s="195">
        <v>240000</v>
      </c>
      <c r="F56" s="194">
        <v>240000</v>
      </c>
      <c r="G56" s="119">
        <f t="shared" si="10"/>
        <v>1</v>
      </c>
      <c r="H56" s="115"/>
    </row>
    <row r="57" spans="2:8" ht="15.95" customHeight="1" x14ac:dyDescent="0.25">
      <c r="B57" s="283" t="s">
        <v>980</v>
      </c>
      <c r="C57" s="284"/>
      <c r="D57" s="191">
        <f>SUM(D58:D58)</f>
        <v>0</v>
      </c>
      <c r="E57" s="192">
        <f>SUM(E58:E58)</f>
        <v>8247000</v>
      </c>
      <c r="F57" s="192">
        <f>SUM(F58:F58)</f>
        <v>8247000</v>
      </c>
      <c r="G57" s="129">
        <f t="shared" ref="G57:G58" si="11">+F57/E57</f>
        <v>1</v>
      </c>
      <c r="H57" s="115"/>
    </row>
    <row r="58" spans="2:8" ht="15.95" customHeight="1" x14ac:dyDescent="0.25">
      <c r="B58" s="291" t="s">
        <v>1023</v>
      </c>
      <c r="C58" s="292"/>
      <c r="D58" s="193">
        <v>0</v>
      </c>
      <c r="E58" s="195">
        <f>5250000+2997000</f>
        <v>8247000</v>
      </c>
      <c r="F58" s="194">
        <v>8247000</v>
      </c>
      <c r="G58" s="119">
        <f t="shared" si="11"/>
        <v>1</v>
      </c>
      <c r="H58" s="115"/>
    </row>
    <row r="59" spans="2:8" ht="15.95" customHeight="1" x14ac:dyDescent="0.25">
      <c r="B59" s="302" t="s">
        <v>449</v>
      </c>
      <c r="C59" s="303"/>
      <c r="D59" s="191">
        <f>SUM(D60:D60)</f>
        <v>3810000</v>
      </c>
      <c r="E59" s="192">
        <f>SUM(E60:E60)</f>
        <v>1102254</v>
      </c>
      <c r="F59" s="192">
        <f>SUM(F60:F60)</f>
        <v>1102254</v>
      </c>
      <c r="G59" s="129">
        <f t="shared" si="10"/>
        <v>1</v>
      </c>
      <c r="H59" s="115"/>
    </row>
    <row r="60" spans="2:8" ht="15.95" customHeight="1" x14ac:dyDescent="0.25">
      <c r="B60" s="291" t="s">
        <v>433</v>
      </c>
      <c r="C60" s="292"/>
      <c r="D60" s="193">
        <v>3810000</v>
      </c>
      <c r="E60" s="195">
        <v>1102254</v>
      </c>
      <c r="F60" s="194">
        <v>1102254</v>
      </c>
      <c r="G60" s="119">
        <f t="shared" si="10"/>
        <v>1</v>
      </c>
      <c r="H60" s="115"/>
    </row>
    <row r="61" spans="2:8" ht="15.95" customHeight="1" x14ac:dyDescent="0.25">
      <c r="B61" s="302" t="s">
        <v>450</v>
      </c>
      <c r="C61" s="303"/>
      <c r="D61" s="191">
        <f>+D62+D63</f>
        <v>635000</v>
      </c>
      <c r="E61" s="191">
        <f t="shared" ref="E61:F61" si="12">+E62+E63</f>
        <v>3744107</v>
      </c>
      <c r="F61" s="191">
        <f t="shared" si="12"/>
        <v>3529560</v>
      </c>
      <c r="G61" s="129">
        <f t="shared" si="10"/>
        <v>0.94269741756846159</v>
      </c>
      <c r="H61" s="115"/>
    </row>
    <row r="62" spans="2:8" ht="15.95" customHeight="1" x14ac:dyDescent="0.25">
      <c r="B62" s="293" t="s">
        <v>1015</v>
      </c>
      <c r="C62" s="294"/>
      <c r="D62" s="193">
        <v>0</v>
      </c>
      <c r="E62" s="226">
        <f>162000+600000</f>
        <v>762000</v>
      </c>
      <c r="F62" s="226">
        <v>762000</v>
      </c>
      <c r="G62" s="230">
        <f>+F62/E62</f>
        <v>1</v>
      </c>
      <c r="H62" s="115"/>
    </row>
    <row r="63" spans="2:8" ht="15.95" customHeight="1" x14ac:dyDescent="0.25">
      <c r="B63" s="293" t="s">
        <v>433</v>
      </c>
      <c r="C63" s="294"/>
      <c r="D63" s="193">
        <v>635000</v>
      </c>
      <c r="E63" s="195">
        <v>2982107</v>
      </c>
      <c r="F63" s="194">
        <v>2767560</v>
      </c>
      <c r="G63" s="119">
        <f t="shared" si="10"/>
        <v>0.92805523074792418</v>
      </c>
      <c r="H63" s="115"/>
    </row>
    <row r="64" spans="2:8" s="122" customFormat="1" ht="35.1" customHeight="1" thickBot="1" x14ac:dyDescent="0.3">
      <c r="B64" s="132"/>
      <c r="C64" s="133"/>
      <c r="D64" s="197">
        <f>+D61+D59+D57+D44+D42</f>
        <v>26939264</v>
      </c>
      <c r="E64" s="197">
        <f t="shared" ref="E64:F64" si="13">+E61+E59+E57+E44+E42</f>
        <v>83437479</v>
      </c>
      <c r="F64" s="197">
        <f t="shared" si="13"/>
        <v>83222932</v>
      </c>
      <c r="G64" s="223">
        <f>+F64/E64</f>
        <v>0.99742864954009458</v>
      </c>
      <c r="H64" s="125"/>
    </row>
    <row r="65" spans="5:6" ht="15.95" customHeight="1" x14ac:dyDescent="0.25">
      <c r="E65" s="36"/>
      <c r="F65" s="36"/>
    </row>
  </sheetData>
  <mergeCells count="59">
    <mergeCell ref="B63:C63"/>
    <mergeCell ref="B42:C42"/>
    <mergeCell ref="B43:C43"/>
    <mergeCell ref="B44:C44"/>
    <mergeCell ref="B60:C60"/>
    <mergeCell ref="B61:C61"/>
    <mergeCell ref="B59:C59"/>
    <mergeCell ref="B45:C45"/>
    <mergeCell ref="B46:C46"/>
    <mergeCell ref="B47:C47"/>
    <mergeCell ref="B48:C48"/>
    <mergeCell ref="B50:C50"/>
    <mergeCell ref="B51:C51"/>
    <mergeCell ref="B58:C58"/>
    <mergeCell ref="B62:C62"/>
    <mergeCell ref="B53:C53"/>
    <mergeCell ref="A1:C1"/>
    <mergeCell ref="A3:G3"/>
    <mergeCell ref="D1:G1"/>
    <mergeCell ref="B5:C5"/>
    <mergeCell ref="B6:C6"/>
    <mergeCell ref="B4:G4"/>
    <mergeCell ref="B7:C7"/>
    <mergeCell ref="B28:C28"/>
    <mergeCell ref="B32:C32"/>
    <mergeCell ref="B8:C8"/>
    <mergeCell ref="B9:C9"/>
    <mergeCell ref="B10:C10"/>
    <mergeCell ref="B11:C11"/>
    <mergeCell ref="B25:C25"/>
    <mergeCell ref="B20:C20"/>
    <mergeCell ref="B21:C21"/>
    <mergeCell ref="B12:C12"/>
    <mergeCell ref="B14:C14"/>
    <mergeCell ref="B16:C16"/>
    <mergeCell ref="B17:C17"/>
    <mergeCell ref="B19:C19"/>
    <mergeCell ref="B15:C15"/>
    <mergeCell ref="B18:C18"/>
    <mergeCell ref="B26:C26"/>
    <mergeCell ref="B27:C27"/>
    <mergeCell ref="B13:C13"/>
    <mergeCell ref="B49:C49"/>
    <mergeCell ref="B35:C35"/>
    <mergeCell ref="B36:C36"/>
    <mergeCell ref="B41:C41"/>
    <mergeCell ref="B34:C34"/>
    <mergeCell ref="B22:C22"/>
    <mergeCell ref="B30:C30"/>
    <mergeCell ref="B23:C23"/>
    <mergeCell ref="B24:C24"/>
    <mergeCell ref="B33:C33"/>
    <mergeCell ref="B31:C31"/>
    <mergeCell ref="B29:C29"/>
    <mergeCell ref="B54:C54"/>
    <mergeCell ref="B55:C55"/>
    <mergeCell ref="B56:C56"/>
    <mergeCell ref="B57:C57"/>
    <mergeCell ref="B52:C52"/>
  </mergeCells>
  <printOptions horizontalCentered="1"/>
  <pageMargins left="0.51181102362204722" right="0.51181102362204722" top="0.51181102362204722" bottom="0.51181102362204722" header="0.31496062992125984" footer="0.31496062992125984"/>
  <pageSetup paperSize="9" scale="57" orientation="portrait" r:id="rId1"/>
  <headerFooter>
    <oddHeader>&amp;LNagycenk Nagyközség Önkormányzata&amp;C&amp;"-,Félkövér"&amp;14 2023. ÉVI KÖLTSÉGVETÉS VÉGREHAJTÁSA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77"/>
  <sheetViews>
    <sheetView topLeftCell="A16" zoomScaleNormal="100" workbookViewId="0">
      <selection activeCell="G26" sqref="G26"/>
    </sheetView>
  </sheetViews>
  <sheetFormatPr defaultRowHeight="15.75" x14ac:dyDescent="0.25"/>
  <cols>
    <col min="1" max="1" width="80.5703125" style="36" bestFit="1" customWidth="1"/>
    <col min="2" max="2" width="7.5703125" style="36" bestFit="1" customWidth="1"/>
    <col min="3" max="4" width="15.140625" style="36" bestFit="1" customWidth="1"/>
    <col min="5" max="5" width="15.140625" style="72" bestFit="1" customWidth="1"/>
    <col min="6" max="6" width="16" style="36" bestFit="1" customWidth="1"/>
    <col min="7" max="256" width="9.140625" style="36"/>
    <col min="257" max="257" width="89.42578125" style="36" customWidth="1"/>
    <col min="258" max="258" width="9.140625" style="36"/>
    <col min="259" max="259" width="17" style="36" customWidth="1"/>
    <col min="260" max="512" width="9.140625" style="36"/>
    <col min="513" max="513" width="89.42578125" style="36" customWidth="1"/>
    <col min="514" max="514" width="9.140625" style="36"/>
    <col min="515" max="515" width="17" style="36" customWidth="1"/>
    <col min="516" max="768" width="9.140625" style="36"/>
    <col min="769" max="769" width="89.42578125" style="36" customWidth="1"/>
    <col min="770" max="770" width="9.140625" style="36"/>
    <col min="771" max="771" width="17" style="36" customWidth="1"/>
    <col min="772" max="1024" width="9.140625" style="36"/>
    <col min="1025" max="1025" width="89.42578125" style="36" customWidth="1"/>
    <col min="1026" max="1026" width="9.140625" style="36"/>
    <col min="1027" max="1027" width="17" style="36" customWidth="1"/>
    <col min="1028" max="1280" width="9.140625" style="36"/>
    <col min="1281" max="1281" width="89.42578125" style="36" customWidth="1"/>
    <col min="1282" max="1282" width="9.140625" style="36"/>
    <col min="1283" max="1283" width="17" style="36" customWidth="1"/>
    <col min="1284" max="1536" width="9.140625" style="36"/>
    <col min="1537" max="1537" width="89.42578125" style="36" customWidth="1"/>
    <col min="1538" max="1538" width="9.140625" style="36"/>
    <col min="1539" max="1539" width="17" style="36" customWidth="1"/>
    <col min="1540" max="1792" width="9.140625" style="36"/>
    <col min="1793" max="1793" width="89.42578125" style="36" customWidth="1"/>
    <col min="1794" max="1794" width="9.140625" style="36"/>
    <col min="1795" max="1795" width="17" style="36" customWidth="1"/>
    <col min="1796" max="2048" width="9.140625" style="36"/>
    <col min="2049" max="2049" width="89.42578125" style="36" customWidth="1"/>
    <col min="2050" max="2050" width="9.140625" style="36"/>
    <col min="2051" max="2051" width="17" style="36" customWidth="1"/>
    <col min="2052" max="2304" width="9.140625" style="36"/>
    <col min="2305" max="2305" width="89.42578125" style="36" customWidth="1"/>
    <col min="2306" max="2306" width="9.140625" style="36"/>
    <col min="2307" max="2307" width="17" style="36" customWidth="1"/>
    <col min="2308" max="2560" width="9.140625" style="36"/>
    <col min="2561" max="2561" width="89.42578125" style="36" customWidth="1"/>
    <col min="2562" max="2562" width="9.140625" style="36"/>
    <col min="2563" max="2563" width="17" style="36" customWidth="1"/>
    <col min="2564" max="2816" width="9.140625" style="36"/>
    <col min="2817" max="2817" width="89.42578125" style="36" customWidth="1"/>
    <col min="2818" max="2818" width="9.140625" style="36"/>
    <col min="2819" max="2819" width="17" style="36" customWidth="1"/>
    <col min="2820" max="3072" width="9.140625" style="36"/>
    <col min="3073" max="3073" width="89.42578125" style="36" customWidth="1"/>
    <col min="3074" max="3074" width="9.140625" style="36"/>
    <col min="3075" max="3075" width="17" style="36" customWidth="1"/>
    <col min="3076" max="3328" width="9.140625" style="36"/>
    <col min="3329" max="3329" width="89.42578125" style="36" customWidth="1"/>
    <col min="3330" max="3330" width="9.140625" style="36"/>
    <col min="3331" max="3331" width="17" style="36" customWidth="1"/>
    <col min="3332" max="3584" width="9.140625" style="36"/>
    <col min="3585" max="3585" width="89.42578125" style="36" customWidth="1"/>
    <col min="3586" max="3586" width="9.140625" style="36"/>
    <col min="3587" max="3587" width="17" style="36" customWidth="1"/>
    <col min="3588" max="3840" width="9.140625" style="36"/>
    <col min="3841" max="3841" width="89.42578125" style="36" customWidth="1"/>
    <col min="3842" max="3842" width="9.140625" style="36"/>
    <col min="3843" max="3843" width="17" style="36" customWidth="1"/>
    <col min="3844" max="4096" width="9.140625" style="36"/>
    <col min="4097" max="4097" width="89.42578125" style="36" customWidth="1"/>
    <col min="4098" max="4098" width="9.140625" style="36"/>
    <col min="4099" max="4099" width="17" style="36" customWidth="1"/>
    <col min="4100" max="4352" width="9.140625" style="36"/>
    <col min="4353" max="4353" width="89.42578125" style="36" customWidth="1"/>
    <col min="4354" max="4354" width="9.140625" style="36"/>
    <col min="4355" max="4355" width="17" style="36" customWidth="1"/>
    <col min="4356" max="4608" width="9.140625" style="36"/>
    <col min="4609" max="4609" width="89.42578125" style="36" customWidth="1"/>
    <col min="4610" max="4610" width="9.140625" style="36"/>
    <col min="4611" max="4611" width="17" style="36" customWidth="1"/>
    <col min="4612" max="4864" width="9.140625" style="36"/>
    <col min="4865" max="4865" width="89.42578125" style="36" customWidth="1"/>
    <col min="4866" max="4866" width="9.140625" style="36"/>
    <col min="4867" max="4867" width="17" style="36" customWidth="1"/>
    <col min="4868" max="5120" width="9.140625" style="36"/>
    <col min="5121" max="5121" width="89.42578125" style="36" customWidth="1"/>
    <col min="5122" max="5122" width="9.140625" style="36"/>
    <col min="5123" max="5123" width="17" style="36" customWidth="1"/>
    <col min="5124" max="5376" width="9.140625" style="36"/>
    <col min="5377" max="5377" width="89.42578125" style="36" customWidth="1"/>
    <col min="5378" max="5378" width="9.140625" style="36"/>
    <col min="5379" max="5379" width="17" style="36" customWidth="1"/>
    <col min="5380" max="5632" width="9.140625" style="36"/>
    <col min="5633" max="5633" width="89.42578125" style="36" customWidth="1"/>
    <col min="5634" max="5634" width="9.140625" style="36"/>
    <col min="5635" max="5635" width="17" style="36" customWidth="1"/>
    <col min="5636" max="5888" width="9.140625" style="36"/>
    <col min="5889" max="5889" width="89.42578125" style="36" customWidth="1"/>
    <col min="5890" max="5890" width="9.140625" style="36"/>
    <col min="5891" max="5891" width="17" style="36" customWidth="1"/>
    <col min="5892" max="6144" width="9.140625" style="36"/>
    <col min="6145" max="6145" width="89.42578125" style="36" customWidth="1"/>
    <col min="6146" max="6146" width="9.140625" style="36"/>
    <col min="6147" max="6147" width="17" style="36" customWidth="1"/>
    <col min="6148" max="6400" width="9.140625" style="36"/>
    <col min="6401" max="6401" width="89.42578125" style="36" customWidth="1"/>
    <col min="6402" max="6402" width="9.140625" style="36"/>
    <col min="6403" max="6403" width="17" style="36" customWidth="1"/>
    <col min="6404" max="6656" width="9.140625" style="36"/>
    <col min="6657" max="6657" width="89.42578125" style="36" customWidth="1"/>
    <col min="6658" max="6658" width="9.140625" style="36"/>
    <col min="6659" max="6659" width="17" style="36" customWidth="1"/>
    <col min="6660" max="6912" width="9.140625" style="36"/>
    <col min="6913" max="6913" width="89.42578125" style="36" customWidth="1"/>
    <col min="6914" max="6914" width="9.140625" style="36"/>
    <col min="6915" max="6915" width="17" style="36" customWidth="1"/>
    <col min="6916" max="7168" width="9.140625" style="36"/>
    <col min="7169" max="7169" width="89.42578125" style="36" customWidth="1"/>
    <col min="7170" max="7170" width="9.140625" style="36"/>
    <col min="7171" max="7171" width="17" style="36" customWidth="1"/>
    <col min="7172" max="7424" width="9.140625" style="36"/>
    <col min="7425" max="7425" width="89.42578125" style="36" customWidth="1"/>
    <col min="7426" max="7426" width="9.140625" style="36"/>
    <col min="7427" max="7427" width="17" style="36" customWidth="1"/>
    <col min="7428" max="7680" width="9.140625" style="36"/>
    <col min="7681" max="7681" width="89.42578125" style="36" customWidth="1"/>
    <col min="7682" max="7682" width="9.140625" style="36"/>
    <col min="7683" max="7683" width="17" style="36" customWidth="1"/>
    <col min="7684" max="7936" width="9.140625" style="36"/>
    <col min="7937" max="7937" width="89.42578125" style="36" customWidth="1"/>
    <col min="7938" max="7938" width="9.140625" style="36"/>
    <col min="7939" max="7939" width="17" style="36" customWidth="1"/>
    <col min="7940" max="8192" width="9.140625" style="36"/>
    <col min="8193" max="8193" width="89.42578125" style="36" customWidth="1"/>
    <col min="8194" max="8194" width="9.140625" style="36"/>
    <col min="8195" max="8195" width="17" style="36" customWidth="1"/>
    <col min="8196" max="8448" width="9.140625" style="36"/>
    <col min="8449" max="8449" width="89.42578125" style="36" customWidth="1"/>
    <col min="8450" max="8450" width="9.140625" style="36"/>
    <col min="8451" max="8451" width="17" style="36" customWidth="1"/>
    <col min="8452" max="8704" width="9.140625" style="36"/>
    <col min="8705" max="8705" width="89.42578125" style="36" customWidth="1"/>
    <col min="8706" max="8706" width="9.140625" style="36"/>
    <col min="8707" max="8707" width="17" style="36" customWidth="1"/>
    <col min="8708" max="8960" width="9.140625" style="36"/>
    <col min="8961" max="8961" width="89.42578125" style="36" customWidth="1"/>
    <col min="8962" max="8962" width="9.140625" style="36"/>
    <col min="8963" max="8963" width="17" style="36" customWidth="1"/>
    <col min="8964" max="9216" width="9.140625" style="36"/>
    <col min="9217" max="9217" width="89.42578125" style="36" customWidth="1"/>
    <col min="9218" max="9218" width="9.140625" style="36"/>
    <col min="9219" max="9219" width="17" style="36" customWidth="1"/>
    <col min="9220" max="9472" width="9.140625" style="36"/>
    <col min="9473" max="9473" width="89.42578125" style="36" customWidth="1"/>
    <col min="9474" max="9474" width="9.140625" style="36"/>
    <col min="9475" max="9475" width="17" style="36" customWidth="1"/>
    <col min="9476" max="9728" width="9.140625" style="36"/>
    <col min="9729" max="9729" width="89.42578125" style="36" customWidth="1"/>
    <col min="9730" max="9730" width="9.140625" style="36"/>
    <col min="9731" max="9731" width="17" style="36" customWidth="1"/>
    <col min="9732" max="9984" width="9.140625" style="36"/>
    <col min="9985" max="9985" width="89.42578125" style="36" customWidth="1"/>
    <col min="9986" max="9986" width="9.140625" style="36"/>
    <col min="9987" max="9987" width="17" style="36" customWidth="1"/>
    <col min="9988" max="10240" width="9.140625" style="36"/>
    <col min="10241" max="10241" width="89.42578125" style="36" customWidth="1"/>
    <col min="10242" max="10242" width="9.140625" style="36"/>
    <col min="10243" max="10243" width="17" style="36" customWidth="1"/>
    <col min="10244" max="10496" width="9.140625" style="36"/>
    <col min="10497" max="10497" width="89.42578125" style="36" customWidth="1"/>
    <col min="10498" max="10498" width="9.140625" style="36"/>
    <col min="10499" max="10499" width="17" style="36" customWidth="1"/>
    <col min="10500" max="10752" width="9.140625" style="36"/>
    <col min="10753" max="10753" width="89.42578125" style="36" customWidth="1"/>
    <col min="10754" max="10754" width="9.140625" style="36"/>
    <col min="10755" max="10755" width="17" style="36" customWidth="1"/>
    <col min="10756" max="11008" width="9.140625" style="36"/>
    <col min="11009" max="11009" width="89.42578125" style="36" customWidth="1"/>
    <col min="11010" max="11010" width="9.140625" style="36"/>
    <col min="11011" max="11011" width="17" style="36" customWidth="1"/>
    <col min="11012" max="11264" width="9.140625" style="36"/>
    <col min="11265" max="11265" width="89.42578125" style="36" customWidth="1"/>
    <col min="11266" max="11266" width="9.140625" style="36"/>
    <col min="11267" max="11267" width="17" style="36" customWidth="1"/>
    <col min="11268" max="11520" width="9.140625" style="36"/>
    <col min="11521" max="11521" width="89.42578125" style="36" customWidth="1"/>
    <col min="11522" max="11522" width="9.140625" style="36"/>
    <col min="11523" max="11523" width="17" style="36" customWidth="1"/>
    <col min="11524" max="11776" width="9.140625" style="36"/>
    <col min="11777" max="11777" width="89.42578125" style="36" customWidth="1"/>
    <col min="11778" max="11778" width="9.140625" style="36"/>
    <col min="11779" max="11779" width="17" style="36" customWidth="1"/>
    <col min="11780" max="12032" width="9.140625" style="36"/>
    <col min="12033" max="12033" width="89.42578125" style="36" customWidth="1"/>
    <col min="12034" max="12034" width="9.140625" style="36"/>
    <col min="12035" max="12035" width="17" style="36" customWidth="1"/>
    <col min="12036" max="12288" width="9.140625" style="36"/>
    <col min="12289" max="12289" width="89.42578125" style="36" customWidth="1"/>
    <col min="12290" max="12290" width="9.140625" style="36"/>
    <col min="12291" max="12291" width="17" style="36" customWidth="1"/>
    <col min="12292" max="12544" width="9.140625" style="36"/>
    <col min="12545" max="12545" width="89.42578125" style="36" customWidth="1"/>
    <col min="12546" max="12546" width="9.140625" style="36"/>
    <col min="12547" max="12547" width="17" style="36" customWidth="1"/>
    <col min="12548" max="12800" width="9.140625" style="36"/>
    <col min="12801" max="12801" width="89.42578125" style="36" customWidth="1"/>
    <col min="12802" max="12802" width="9.140625" style="36"/>
    <col min="12803" max="12803" width="17" style="36" customWidth="1"/>
    <col min="12804" max="13056" width="9.140625" style="36"/>
    <col min="13057" max="13057" width="89.42578125" style="36" customWidth="1"/>
    <col min="13058" max="13058" width="9.140625" style="36"/>
    <col min="13059" max="13059" width="17" style="36" customWidth="1"/>
    <col min="13060" max="13312" width="9.140625" style="36"/>
    <col min="13313" max="13313" width="89.42578125" style="36" customWidth="1"/>
    <col min="13314" max="13314" width="9.140625" style="36"/>
    <col min="13315" max="13315" width="17" style="36" customWidth="1"/>
    <col min="13316" max="13568" width="9.140625" style="36"/>
    <col min="13569" max="13569" width="89.42578125" style="36" customWidth="1"/>
    <col min="13570" max="13570" width="9.140625" style="36"/>
    <col min="13571" max="13571" width="17" style="36" customWidth="1"/>
    <col min="13572" max="13824" width="9.140625" style="36"/>
    <col min="13825" max="13825" width="89.42578125" style="36" customWidth="1"/>
    <col min="13826" max="13826" width="9.140625" style="36"/>
    <col min="13827" max="13827" width="17" style="36" customWidth="1"/>
    <col min="13828" max="14080" width="9.140625" style="36"/>
    <col min="14081" max="14081" width="89.42578125" style="36" customWidth="1"/>
    <col min="14082" max="14082" width="9.140625" style="36"/>
    <col min="14083" max="14083" width="17" style="36" customWidth="1"/>
    <col min="14084" max="14336" width="9.140625" style="36"/>
    <col min="14337" max="14337" width="89.42578125" style="36" customWidth="1"/>
    <col min="14338" max="14338" width="9.140625" style="36"/>
    <col min="14339" max="14339" width="17" style="36" customWidth="1"/>
    <col min="14340" max="14592" width="9.140625" style="36"/>
    <col min="14593" max="14593" width="89.42578125" style="36" customWidth="1"/>
    <col min="14594" max="14594" width="9.140625" style="36"/>
    <col min="14595" max="14595" width="17" style="36" customWidth="1"/>
    <col min="14596" max="14848" width="9.140625" style="36"/>
    <col min="14849" max="14849" width="89.42578125" style="36" customWidth="1"/>
    <col min="14850" max="14850" width="9.140625" style="36"/>
    <col min="14851" max="14851" width="17" style="36" customWidth="1"/>
    <col min="14852" max="15104" width="9.140625" style="36"/>
    <col min="15105" max="15105" width="89.42578125" style="36" customWidth="1"/>
    <col min="15106" max="15106" width="9.140625" style="36"/>
    <col min="15107" max="15107" width="17" style="36" customWidth="1"/>
    <col min="15108" max="15360" width="9.140625" style="36"/>
    <col min="15361" max="15361" width="89.42578125" style="36" customWidth="1"/>
    <col min="15362" max="15362" width="9.140625" style="36"/>
    <col min="15363" max="15363" width="17" style="36" customWidth="1"/>
    <col min="15364" max="15616" width="9.140625" style="36"/>
    <col min="15617" max="15617" width="89.42578125" style="36" customWidth="1"/>
    <col min="15618" max="15618" width="9.140625" style="36"/>
    <col min="15619" max="15619" width="17" style="36" customWidth="1"/>
    <col min="15620" max="15872" width="9.140625" style="36"/>
    <col min="15873" max="15873" width="89.42578125" style="36" customWidth="1"/>
    <col min="15874" max="15874" width="9.140625" style="36"/>
    <col min="15875" max="15875" width="17" style="36" customWidth="1"/>
    <col min="15876" max="16128" width="9.140625" style="36"/>
    <col min="16129" max="16129" width="89.42578125" style="36" customWidth="1"/>
    <col min="16130" max="16130" width="9.140625" style="36"/>
    <col min="16131" max="16131" width="17" style="36" customWidth="1"/>
    <col min="16132" max="16384" width="9.140625" style="36"/>
  </cols>
  <sheetData>
    <row r="1" spans="1:6" s="37" customFormat="1" ht="20.100000000000001" customHeight="1" x14ac:dyDescent="0.3">
      <c r="A1" s="36"/>
      <c r="B1" s="304" t="s">
        <v>1035</v>
      </c>
      <c r="C1" s="304"/>
      <c r="D1" s="304"/>
      <c r="E1" s="304"/>
      <c r="F1" s="304"/>
    </row>
    <row r="2" spans="1:6" s="37" customFormat="1" ht="20.100000000000001" customHeight="1" x14ac:dyDescent="0.3">
      <c r="A2" s="36"/>
      <c r="B2" s="36"/>
      <c r="C2" s="36"/>
      <c r="E2" s="110"/>
    </row>
    <row r="3" spans="1:6" s="37" customFormat="1" ht="20.100000000000001" customHeight="1" x14ac:dyDescent="0.3">
      <c r="A3" s="305" t="s">
        <v>462</v>
      </c>
      <c r="B3" s="305"/>
      <c r="C3" s="305"/>
      <c r="D3" s="305"/>
      <c r="E3" s="305"/>
      <c r="F3" s="305"/>
    </row>
    <row r="4" spans="1:6" s="37" customFormat="1" ht="18.75" x14ac:dyDescent="0.3">
      <c r="A4" s="305" t="s">
        <v>859</v>
      </c>
      <c r="B4" s="305"/>
      <c r="C4" s="305"/>
      <c r="D4" s="305"/>
      <c r="E4" s="305"/>
      <c r="F4" s="305"/>
    </row>
    <row r="5" spans="1:6" ht="23.25" customHeight="1" thickBot="1" x14ac:dyDescent="0.35">
      <c r="A5" s="306">
        <v>2023</v>
      </c>
      <c r="B5" s="306"/>
      <c r="C5" s="306"/>
      <c r="D5" s="306"/>
      <c r="E5" s="306"/>
      <c r="F5" s="306"/>
    </row>
    <row r="6" spans="1:6" s="83" customFormat="1" ht="32.25" thickBot="1" x14ac:dyDescent="0.3">
      <c r="A6" s="73" t="s">
        <v>429</v>
      </c>
      <c r="B6" s="74" t="s">
        <v>434</v>
      </c>
      <c r="C6" s="75" t="s">
        <v>445</v>
      </c>
      <c r="D6" s="75" t="s">
        <v>841</v>
      </c>
      <c r="E6" s="75" t="s">
        <v>425</v>
      </c>
      <c r="F6" s="87" t="s">
        <v>427</v>
      </c>
    </row>
    <row r="7" spans="1:6" x14ac:dyDescent="0.25">
      <c r="A7" s="76" t="s">
        <v>985</v>
      </c>
      <c r="B7" s="77" t="s">
        <v>139</v>
      </c>
      <c r="C7" s="198">
        <v>600000</v>
      </c>
      <c r="D7" s="198">
        <v>1159832</v>
      </c>
      <c r="E7" s="198">
        <f>750000+377500</f>
        <v>1127500</v>
      </c>
      <c r="F7" s="143">
        <f>+E7/D7</f>
        <v>0.97212354892777575</v>
      </c>
    </row>
    <row r="8" spans="1:6" x14ac:dyDescent="0.25">
      <c r="A8" s="78" t="s">
        <v>986</v>
      </c>
      <c r="B8" s="43" t="s">
        <v>139</v>
      </c>
      <c r="C8" s="194">
        <v>300000</v>
      </c>
      <c r="D8" s="194">
        <v>600000</v>
      </c>
      <c r="E8" s="194">
        <v>300000</v>
      </c>
      <c r="F8" s="119">
        <f t="shared" ref="F8:F12" si="0">+E8/D8</f>
        <v>0.5</v>
      </c>
    </row>
    <row r="9" spans="1:6" x14ac:dyDescent="0.25">
      <c r="A9" s="78" t="s">
        <v>842</v>
      </c>
      <c r="B9" s="43" t="s">
        <v>139</v>
      </c>
      <c r="C9" s="194">
        <v>400000</v>
      </c>
      <c r="D9" s="194">
        <v>800000</v>
      </c>
      <c r="E9" s="194">
        <v>380000</v>
      </c>
      <c r="F9" s="119">
        <f t="shared" si="0"/>
        <v>0.47499999999999998</v>
      </c>
    </row>
    <row r="10" spans="1:6" x14ac:dyDescent="0.25">
      <c r="A10" s="78" t="s">
        <v>987</v>
      </c>
      <c r="B10" s="43" t="s">
        <v>139</v>
      </c>
      <c r="C10" s="194">
        <v>980000</v>
      </c>
      <c r="D10" s="194">
        <v>1800000</v>
      </c>
      <c r="E10" s="194">
        <v>1045402</v>
      </c>
      <c r="F10" s="119">
        <f t="shared" si="0"/>
        <v>0.58077888888888884</v>
      </c>
    </row>
    <row r="11" spans="1:6" ht="16.5" thickBot="1" x14ac:dyDescent="0.3">
      <c r="A11" s="79" t="s">
        <v>435</v>
      </c>
      <c r="B11" s="80" t="s">
        <v>139</v>
      </c>
      <c r="C11" s="199">
        <f>SUM(C7:C10)</f>
        <v>2280000</v>
      </c>
      <c r="D11" s="199">
        <f>SUM(D7:D10)</f>
        <v>4359832</v>
      </c>
      <c r="E11" s="199">
        <f>SUM(E7:E10)</f>
        <v>2852902</v>
      </c>
      <c r="F11" s="120">
        <f t="shared" si="0"/>
        <v>0.65436053499309144</v>
      </c>
    </row>
    <row r="12" spans="1:6" ht="16.5" thickBot="1" x14ac:dyDescent="0.3">
      <c r="A12" s="81" t="s">
        <v>436</v>
      </c>
      <c r="B12" s="82" t="s">
        <v>3</v>
      </c>
      <c r="C12" s="200">
        <f>+C11</f>
        <v>2280000</v>
      </c>
      <c r="D12" s="200">
        <f>+D11</f>
        <v>4359832</v>
      </c>
      <c r="E12" s="200">
        <f>+E11</f>
        <v>2852902</v>
      </c>
      <c r="F12" s="142">
        <f t="shared" si="0"/>
        <v>0.65436053499309144</v>
      </c>
    </row>
    <row r="13" spans="1:6" x14ac:dyDescent="0.25">
      <c r="E13" s="36"/>
    </row>
    <row r="14" spans="1:6" ht="16.5" thickBot="1" x14ac:dyDescent="0.3">
      <c r="E14" s="36"/>
    </row>
    <row r="15" spans="1:6" s="83" customFormat="1" ht="32.25" thickBot="1" x14ac:dyDescent="0.3">
      <c r="A15" s="73" t="s">
        <v>429</v>
      </c>
      <c r="B15" s="74" t="s">
        <v>434</v>
      </c>
      <c r="C15" s="75" t="s">
        <v>445</v>
      </c>
      <c r="D15" s="75" t="s">
        <v>837</v>
      </c>
      <c r="E15" s="75" t="s">
        <v>425</v>
      </c>
      <c r="F15" s="87" t="s">
        <v>427</v>
      </c>
    </row>
    <row r="16" spans="1:6" x14ac:dyDescent="0.25">
      <c r="A16" s="135" t="s">
        <v>155</v>
      </c>
      <c r="B16" s="136" t="s">
        <v>144</v>
      </c>
      <c r="C16" s="201">
        <f>SUM(C17:C19)</f>
        <v>2147620</v>
      </c>
      <c r="D16" s="201">
        <f>SUM(D17:D19)</f>
        <v>1356169</v>
      </c>
      <c r="E16" s="201">
        <f>SUM(E17:E19)</f>
        <v>1356169</v>
      </c>
      <c r="F16" s="137">
        <f>+E16/D16</f>
        <v>1</v>
      </c>
    </row>
    <row r="17" spans="1:6" x14ac:dyDescent="0.25">
      <c r="A17" s="39" t="s">
        <v>451</v>
      </c>
      <c r="B17" s="43" t="s">
        <v>144</v>
      </c>
      <c r="C17" s="194">
        <v>1004820</v>
      </c>
      <c r="D17" s="194">
        <v>204969</v>
      </c>
      <c r="E17" s="194">
        <v>204969</v>
      </c>
      <c r="F17" s="85">
        <f t="shared" ref="F17:F53" si="1">+E17/D17</f>
        <v>1</v>
      </c>
    </row>
    <row r="18" spans="1:6" x14ac:dyDescent="0.25">
      <c r="A18" s="39" t="s">
        <v>843</v>
      </c>
      <c r="B18" s="43" t="s">
        <v>144</v>
      </c>
      <c r="C18" s="194">
        <v>1000000</v>
      </c>
      <c r="D18" s="194">
        <v>1000000</v>
      </c>
      <c r="E18" s="194">
        <v>1000000</v>
      </c>
      <c r="F18" s="85">
        <f t="shared" si="1"/>
        <v>1</v>
      </c>
    </row>
    <row r="19" spans="1:6" ht="16.5" thickBot="1" x14ac:dyDescent="0.3">
      <c r="A19" s="134" t="s">
        <v>452</v>
      </c>
      <c r="B19" s="138" t="s">
        <v>144</v>
      </c>
      <c r="C19" s="202">
        <v>142800</v>
      </c>
      <c r="D19" s="202">
        <v>151200</v>
      </c>
      <c r="E19" s="202">
        <v>151200</v>
      </c>
      <c r="F19" s="86">
        <f t="shared" si="1"/>
        <v>1</v>
      </c>
    </row>
    <row r="20" spans="1:6" x14ac:dyDescent="0.25">
      <c r="A20" s="139" t="s">
        <v>438</v>
      </c>
      <c r="B20" s="136" t="s">
        <v>149</v>
      </c>
      <c r="C20" s="201">
        <f>SUM(C21:C49)</f>
        <v>12671695</v>
      </c>
      <c r="D20" s="201">
        <f t="shared" ref="D20:E20" si="2">SUM(D21:D49)</f>
        <v>24914521</v>
      </c>
      <c r="E20" s="201">
        <f t="shared" si="2"/>
        <v>24914521</v>
      </c>
      <c r="F20" s="137">
        <f t="shared" si="1"/>
        <v>1</v>
      </c>
    </row>
    <row r="21" spans="1:6" x14ac:dyDescent="0.25">
      <c r="A21" s="39" t="s">
        <v>844</v>
      </c>
      <c r="B21" s="43" t="s">
        <v>149</v>
      </c>
      <c r="C21" s="194">
        <v>1001130</v>
      </c>
      <c r="D21" s="194">
        <v>1001130</v>
      </c>
      <c r="E21" s="194">
        <v>1001130</v>
      </c>
      <c r="F21" s="85">
        <f t="shared" si="1"/>
        <v>1</v>
      </c>
    </row>
    <row r="22" spans="1:6" x14ac:dyDescent="0.25">
      <c r="A22" s="39" t="s">
        <v>463</v>
      </c>
      <c r="B22" s="43" t="s">
        <v>149</v>
      </c>
      <c r="C22" s="194">
        <v>125000</v>
      </c>
      <c r="D22" s="194">
        <v>125000</v>
      </c>
      <c r="E22" s="194">
        <v>125000</v>
      </c>
      <c r="F22" s="85">
        <f t="shared" si="1"/>
        <v>1</v>
      </c>
    </row>
    <row r="23" spans="1:6" x14ac:dyDescent="0.25">
      <c r="A23" s="39" t="s">
        <v>845</v>
      </c>
      <c r="B23" s="43" t="s">
        <v>149</v>
      </c>
      <c r="C23" s="194">
        <v>1000000</v>
      </c>
      <c r="D23" s="194">
        <v>1000000</v>
      </c>
      <c r="E23" s="194">
        <v>1000000</v>
      </c>
      <c r="F23" s="85">
        <f t="shared" si="1"/>
        <v>1</v>
      </c>
    </row>
    <row r="24" spans="1:6" x14ac:dyDescent="0.25">
      <c r="A24" s="39" t="s">
        <v>846</v>
      </c>
      <c r="B24" s="43" t="s">
        <v>149</v>
      </c>
      <c r="C24" s="194">
        <v>1300000</v>
      </c>
      <c r="D24" s="194">
        <v>1300000</v>
      </c>
      <c r="E24" s="194">
        <v>1300000</v>
      </c>
      <c r="F24" s="85">
        <f t="shared" si="1"/>
        <v>1</v>
      </c>
    </row>
    <row r="25" spans="1:6" x14ac:dyDescent="0.25">
      <c r="A25" s="39" t="s">
        <v>847</v>
      </c>
      <c r="B25" s="43" t="s">
        <v>149</v>
      </c>
      <c r="C25" s="194">
        <v>2460000</v>
      </c>
      <c r="D25" s="194">
        <v>2460000</v>
      </c>
      <c r="E25" s="194">
        <v>2460000</v>
      </c>
      <c r="F25" s="85">
        <f t="shared" si="1"/>
        <v>1</v>
      </c>
    </row>
    <row r="26" spans="1:6" x14ac:dyDescent="0.25">
      <c r="A26" s="39" t="s">
        <v>848</v>
      </c>
      <c r="B26" s="43" t="s">
        <v>149</v>
      </c>
      <c r="C26" s="194">
        <v>800000</v>
      </c>
      <c r="D26" s="194">
        <v>800000</v>
      </c>
      <c r="E26" s="194">
        <v>800000</v>
      </c>
      <c r="F26" s="85">
        <f t="shared" si="1"/>
        <v>1</v>
      </c>
    </row>
    <row r="27" spans="1:6" x14ac:dyDescent="0.25">
      <c r="A27" s="39" t="s">
        <v>849</v>
      </c>
      <c r="B27" s="43" t="s">
        <v>149</v>
      </c>
      <c r="C27" s="194">
        <v>30000</v>
      </c>
      <c r="D27" s="194">
        <v>30000</v>
      </c>
      <c r="E27" s="194">
        <v>30000</v>
      </c>
      <c r="F27" s="85">
        <f t="shared" si="1"/>
        <v>1</v>
      </c>
    </row>
    <row r="28" spans="1:6" x14ac:dyDescent="0.25">
      <c r="A28" s="39" t="s">
        <v>1024</v>
      </c>
      <c r="B28" s="43" t="s">
        <v>149</v>
      </c>
      <c r="C28" s="194">
        <v>100000</v>
      </c>
      <c r="D28" s="194">
        <v>100000</v>
      </c>
      <c r="E28" s="194">
        <v>100000</v>
      </c>
      <c r="F28" s="85">
        <f t="shared" si="1"/>
        <v>1</v>
      </c>
    </row>
    <row r="29" spans="1:6" x14ac:dyDescent="0.25">
      <c r="A29" s="39" t="s">
        <v>850</v>
      </c>
      <c r="B29" s="43" t="s">
        <v>149</v>
      </c>
      <c r="C29" s="194">
        <v>850000</v>
      </c>
      <c r="D29" s="194">
        <v>850000</v>
      </c>
      <c r="E29" s="194">
        <v>850000</v>
      </c>
      <c r="F29" s="85">
        <f t="shared" si="1"/>
        <v>1</v>
      </c>
    </row>
    <row r="30" spans="1:6" x14ac:dyDescent="0.25">
      <c r="A30" s="39" t="s">
        <v>437</v>
      </c>
      <c r="B30" s="43" t="s">
        <v>149</v>
      </c>
      <c r="C30" s="194">
        <v>64175</v>
      </c>
      <c r="D30" s="194">
        <v>64175</v>
      </c>
      <c r="E30" s="194">
        <v>64175</v>
      </c>
      <c r="F30" s="85">
        <f t="shared" si="1"/>
        <v>1</v>
      </c>
    </row>
    <row r="31" spans="1:6" x14ac:dyDescent="0.25">
      <c r="A31" s="39" t="s">
        <v>1025</v>
      </c>
      <c r="B31" s="43" t="s">
        <v>149</v>
      </c>
      <c r="C31" s="194">
        <v>20000</v>
      </c>
      <c r="D31" s="194">
        <v>50000</v>
      </c>
      <c r="E31" s="194">
        <v>50000</v>
      </c>
      <c r="F31" s="144">
        <f>+E31/D31</f>
        <v>1</v>
      </c>
    </row>
    <row r="32" spans="1:6" x14ac:dyDescent="0.25">
      <c r="A32" s="39" t="s">
        <v>453</v>
      </c>
      <c r="B32" s="43" t="s">
        <v>149</v>
      </c>
      <c r="C32" s="194">
        <v>300000</v>
      </c>
      <c r="D32" s="194">
        <v>308040</v>
      </c>
      <c r="E32" s="194">
        <v>308040</v>
      </c>
      <c r="F32" s="85">
        <f t="shared" si="1"/>
        <v>1</v>
      </c>
    </row>
    <row r="33" spans="1:6" x14ac:dyDescent="0.25">
      <c r="A33" s="39" t="s">
        <v>454</v>
      </c>
      <c r="B33" s="43" t="s">
        <v>149</v>
      </c>
      <c r="C33" s="194">
        <v>436390</v>
      </c>
      <c r="D33" s="194">
        <v>436390</v>
      </c>
      <c r="E33" s="194">
        <v>436390</v>
      </c>
      <c r="F33" s="85">
        <f t="shared" si="1"/>
        <v>1</v>
      </c>
    </row>
    <row r="34" spans="1:6" x14ac:dyDescent="0.25">
      <c r="A34" s="39" t="s">
        <v>440</v>
      </c>
      <c r="B34" s="43" t="s">
        <v>149</v>
      </c>
      <c r="C34" s="194">
        <v>300000</v>
      </c>
      <c r="D34" s="194">
        <v>300000</v>
      </c>
      <c r="E34" s="194">
        <v>300000</v>
      </c>
      <c r="F34" s="85">
        <f t="shared" si="1"/>
        <v>1</v>
      </c>
    </row>
    <row r="35" spans="1:6" x14ac:dyDescent="0.25">
      <c r="A35" s="39" t="s">
        <v>1032</v>
      </c>
      <c r="B35" s="43" t="s">
        <v>149</v>
      </c>
      <c r="C35" s="194">
        <v>185000</v>
      </c>
      <c r="D35" s="194">
        <v>0</v>
      </c>
      <c r="E35" s="194">
        <v>0</v>
      </c>
      <c r="F35" s="85">
        <v>0</v>
      </c>
    </row>
    <row r="36" spans="1:6" x14ac:dyDescent="0.25">
      <c r="A36" s="39" t="s">
        <v>455</v>
      </c>
      <c r="B36" s="43" t="s">
        <v>149</v>
      </c>
      <c r="C36" s="194">
        <v>300000</v>
      </c>
      <c r="D36" s="194">
        <v>300000</v>
      </c>
      <c r="E36" s="194">
        <v>300000</v>
      </c>
      <c r="F36" s="85">
        <f t="shared" si="1"/>
        <v>1</v>
      </c>
    </row>
    <row r="37" spans="1:6" x14ac:dyDescent="0.25">
      <c r="A37" s="39" t="s">
        <v>851</v>
      </c>
      <c r="B37" s="43" t="s">
        <v>149</v>
      </c>
      <c r="C37" s="194">
        <v>400000</v>
      </c>
      <c r="D37" s="194">
        <v>400000</v>
      </c>
      <c r="E37" s="194">
        <v>400000</v>
      </c>
      <c r="F37" s="85">
        <f t="shared" si="1"/>
        <v>1</v>
      </c>
    </row>
    <row r="38" spans="1:6" x14ac:dyDescent="0.25">
      <c r="A38" s="39" t="s">
        <v>1034</v>
      </c>
      <c r="B38" s="43" t="s">
        <v>149</v>
      </c>
      <c r="C38" s="194">
        <v>0</v>
      </c>
      <c r="D38" s="194">
        <v>250000</v>
      </c>
      <c r="E38" s="194">
        <v>250000</v>
      </c>
      <c r="F38" s="85">
        <f t="shared" si="1"/>
        <v>1</v>
      </c>
    </row>
    <row r="39" spans="1:6" x14ac:dyDescent="0.25">
      <c r="A39" s="42" t="s">
        <v>852</v>
      </c>
      <c r="B39" s="118" t="s">
        <v>149</v>
      </c>
      <c r="C39" s="203">
        <v>1000000</v>
      </c>
      <c r="D39" s="203">
        <f>100000+100000+100000+100000+100000+100000+100000+100000</f>
        <v>800000</v>
      </c>
      <c r="E39" s="203">
        <v>800000</v>
      </c>
      <c r="F39" s="85">
        <f t="shared" si="1"/>
        <v>1</v>
      </c>
    </row>
    <row r="40" spans="1:6" x14ac:dyDescent="0.25">
      <c r="A40" s="39" t="s">
        <v>853</v>
      </c>
      <c r="B40" s="43" t="s">
        <v>149</v>
      </c>
      <c r="C40" s="194">
        <v>200000</v>
      </c>
      <c r="D40" s="194">
        <v>200000</v>
      </c>
      <c r="E40" s="194">
        <v>200000</v>
      </c>
      <c r="F40" s="85">
        <f t="shared" si="1"/>
        <v>1</v>
      </c>
    </row>
    <row r="41" spans="1:6" x14ac:dyDescent="0.25">
      <c r="A41" s="39" t="s">
        <v>854</v>
      </c>
      <c r="B41" s="43" t="s">
        <v>149</v>
      </c>
      <c r="C41" s="194">
        <v>200000</v>
      </c>
      <c r="D41" s="194">
        <v>200000</v>
      </c>
      <c r="E41" s="194">
        <v>200000</v>
      </c>
      <c r="F41" s="85">
        <f t="shared" si="1"/>
        <v>1</v>
      </c>
    </row>
    <row r="42" spans="1:6" x14ac:dyDescent="0.25">
      <c r="A42" s="39" t="s">
        <v>988</v>
      </c>
      <c r="B42" s="43" t="s">
        <v>149</v>
      </c>
      <c r="C42" s="194">
        <v>1500000</v>
      </c>
      <c r="D42" s="194">
        <v>1500000</v>
      </c>
      <c r="E42" s="194">
        <v>1500000</v>
      </c>
      <c r="F42" s="85">
        <f t="shared" si="1"/>
        <v>1</v>
      </c>
    </row>
    <row r="43" spans="1:6" x14ac:dyDescent="0.25">
      <c r="A43" s="39" t="s">
        <v>989</v>
      </c>
      <c r="B43" s="43" t="s">
        <v>149</v>
      </c>
      <c r="C43" s="194">
        <v>100000</v>
      </c>
      <c r="D43" s="194">
        <v>100000</v>
      </c>
      <c r="E43" s="194">
        <v>100000</v>
      </c>
      <c r="F43" s="85">
        <f t="shared" si="1"/>
        <v>1</v>
      </c>
    </row>
    <row r="44" spans="1:6" x14ac:dyDescent="0.25">
      <c r="A44" s="232" t="s">
        <v>1031</v>
      </c>
      <c r="B44" s="233" t="s">
        <v>149</v>
      </c>
      <c r="C44" s="234">
        <v>0</v>
      </c>
      <c r="D44" s="234">
        <v>11286238</v>
      </c>
      <c r="E44" s="234">
        <v>11286238</v>
      </c>
      <c r="F44" s="235">
        <f t="shared" si="1"/>
        <v>1</v>
      </c>
    </row>
    <row r="45" spans="1:6" x14ac:dyDescent="0.25">
      <c r="A45" s="232" t="s">
        <v>1026</v>
      </c>
      <c r="B45" s="233" t="s">
        <v>149</v>
      </c>
      <c r="C45" s="234">
        <v>0</v>
      </c>
      <c r="D45" s="234">
        <v>300000</v>
      </c>
      <c r="E45" s="234">
        <v>300000</v>
      </c>
      <c r="F45" s="235">
        <f t="shared" si="1"/>
        <v>1</v>
      </c>
    </row>
    <row r="46" spans="1:6" x14ac:dyDescent="0.25">
      <c r="A46" s="232" t="s">
        <v>1027</v>
      </c>
      <c r="B46" s="233" t="s">
        <v>149</v>
      </c>
      <c r="C46" s="234">
        <v>0</v>
      </c>
      <c r="D46" s="234">
        <v>100000</v>
      </c>
      <c r="E46" s="234">
        <v>100000</v>
      </c>
      <c r="F46" s="235">
        <f t="shared" si="1"/>
        <v>1</v>
      </c>
    </row>
    <row r="47" spans="1:6" x14ac:dyDescent="0.25">
      <c r="A47" s="232" t="s">
        <v>1028</v>
      </c>
      <c r="B47" s="233" t="s">
        <v>149</v>
      </c>
      <c r="C47" s="234">
        <v>0</v>
      </c>
      <c r="D47" s="234">
        <v>253548</v>
      </c>
      <c r="E47" s="234">
        <v>253548</v>
      </c>
      <c r="F47" s="235">
        <f t="shared" si="1"/>
        <v>1</v>
      </c>
    </row>
    <row r="48" spans="1:6" x14ac:dyDescent="0.25">
      <c r="A48" s="232" t="s">
        <v>1029</v>
      </c>
      <c r="B48" s="233" t="s">
        <v>149</v>
      </c>
      <c r="C48" s="234">
        <v>0</v>
      </c>
      <c r="D48" s="234">
        <v>200000</v>
      </c>
      <c r="E48" s="234">
        <v>200000</v>
      </c>
      <c r="F48" s="235">
        <f t="shared" si="1"/>
        <v>1</v>
      </c>
    </row>
    <row r="49" spans="1:6" ht="16.5" thickBot="1" x14ac:dyDescent="0.3">
      <c r="A49" s="232" t="s">
        <v>1030</v>
      </c>
      <c r="B49" s="233" t="s">
        <v>149</v>
      </c>
      <c r="C49" s="234">
        <v>0</v>
      </c>
      <c r="D49" s="234">
        <v>200000</v>
      </c>
      <c r="E49" s="234">
        <v>200000</v>
      </c>
      <c r="F49" s="235">
        <f t="shared" si="1"/>
        <v>1</v>
      </c>
    </row>
    <row r="50" spans="1:6" x14ac:dyDescent="0.25">
      <c r="A50" s="140" t="s">
        <v>439</v>
      </c>
      <c r="B50" s="141" t="s">
        <v>233</v>
      </c>
      <c r="C50" s="201">
        <f>+C51+C52</f>
        <v>219290897</v>
      </c>
      <c r="D50" s="201">
        <f t="shared" ref="D50:E50" si="3">+D51+D52</f>
        <v>234624160</v>
      </c>
      <c r="E50" s="201">
        <f t="shared" si="3"/>
        <v>234624160</v>
      </c>
      <c r="F50" s="137">
        <f t="shared" si="1"/>
        <v>1</v>
      </c>
    </row>
    <row r="51" spans="1:6" x14ac:dyDescent="0.25">
      <c r="A51" s="84" t="s">
        <v>456</v>
      </c>
      <c r="B51" s="44" t="s">
        <v>233</v>
      </c>
      <c r="C51" s="204">
        <v>141649303</v>
      </c>
      <c r="D51" s="194">
        <v>146819593</v>
      </c>
      <c r="E51" s="194">
        <v>146819593</v>
      </c>
      <c r="F51" s="85">
        <f t="shared" si="1"/>
        <v>1</v>
      </c>
    </row>
    <row r="52" spans="1:6" x14ac:dyDescent="0.25">
      <c r="A52" s="84" t="s">
        <v>457</v>
      </c>
      <c r="B52" s="44" t="s">
        <v>233</v>
      </c>
      <c r="C52" s="204">
        <v>77641594</v>
      </c>
      <c r="D52" s="194">
        <v>87804567</v>
      </c>
      <c r="E52" s="194">
        <v>87804567</v>
      </c>
      <c r="F52" s="85">
        <f t="shared" si="1"/>
        <v>1</v>
      </c>
    </row>
    <row r="53" spans="1:6" ht="16.5" thickBot="1" x14ac:dyDescent="0.3">
      <c r="A53" s="236" t="s">
        <v>191</v>
      </c>
      <c r="B53" s="237" t="s">
        <v>232</v>
      </c>
      <c r="C53" s="238">
        <v>10172361</v>
      </c>
      <c r="D53" s="238">
        <v>10172361</v>
      </c>
      <c r="E53" s="238">
        <v>10172361</v>
      </c>
      <c r="F53" s="239">
        <f t="shared" si="1"/>
        <v>1</v>
      </c>
    </row>
    <row r="54" spans="1:6" x14ac:dyDescent="0.25">
      <c r="E54" s="36"/>
    </row>
    <row r="55" spans="1:6" x14ac:dyDescent="0.25">
      <c r="E55" s="36"/>
    </row>
    <row r="56" spans="1:6" x14ac:dyDescent="0.25">
      <c r="E56" s="36"/>
    </row>
    <row r="57" spans="1:6" x14ac:dyDescent="0.25">
      <c r="E57" s="36"/>
    </row>
    <row r="58" spans="1:6" x14ac:dyDescent="0.25">
      <c r="E58" s="36"/>
    </row>
    <row r="59" spans="1:6" x14ac:dyDescent="0.25">
      <c r="E59" s="36"/>
    </row>
    <row r="60" spans="1:6" x14ac:dyDescent="0.25">
      <c r="E60" s="36"/>
    </row>
    <row r="61" spans="1:6" x14ac:dyDescent="0.25">
      <c r="E61" s="36"/>
    </row>
    <row r="62" spans="1:6" x14ac:dyDescent="0.25">
      <c r="E62" s="36"/>
    </row>
    <row r="63" spans="1:6" ht="15.95" customHeight="1" x14ac:dyDescent="0.25">
      <c r="B63" s="40"/>
      <c r="E63" s="36"/>
      <c r="F63" s="41"/>
    </row>
    <row r="64" spans="1:6" ht="15.95" customHeight="1" x14ac:dyDescent="0.25">
      <c r="B64" s="40"/>
      <c r="E64" s="36"/>
      <c r="F64" s="41"/>
    </row>
    <row r="65" spans="2:6" ht="15.95" customHeight="1" x14ac:dyDescent="0.25">
      <c r="B65" s="40"/>
      <c r="E65" s="36"/>
      <c r="F65" s="41"/>
    </row>
    <row r="66" spans="2:6" ht="15.95" customHeight="1" x14ac:dyDescent="0.25">
      <c r="B66" s="40"/>
      <c r="E66" s="36"/>
      <c r="F66" s="41"/>
    </row>
    <row r="67" spans="2:6" ht="15.95" customHeight="1" x14ac:dyDescent="0.25">
      <c r="B67" s="40"/>
      <c r="E67" s="36"/>
      <c r="F67" s="41"/>
    </row>
    <row r="68" spans="2:6" ht="15.95" customHeight="1" x14ac:dyDescent="0.25">
      <c r="B68" s="40"/>
      <c r="E68" s="36"/>
      <c r="F68" s="41"/>
    </row>
    <row r="69" spans="2:6" ht="15.95" customHeight="1" x14ac:dyDescent="0.25">
      <c r="B69" s="40"/>
      <c r="E69" s="36"/>
      <c r="F69" s="41"/>
    </row>
    <row r="70" spans="2:6" ht="15.95" customHeight="1" x14ac:dyDescent="0.25">
      <c r="B70" s="40"/>
      <c r="E70" s="36"/>
      <c r="F70" s="41"/>
    </row>
    <row r="71" spans="2:6" ht="15.95" customHeight="1" x14ac:dyDescent="0.25">
      <c r="B71" s="40"/>
      <c r="E71" s="36"/>
      <c r="F71" s="41"/>
    </row>
    <row r="72" spans="2:6" ht="15.95" customHeight="1" x14ac:dyDescent="0.25">
      <c r="B72" s="40"/>
      <c r="E72" s="36"/>
      <c r="F72" s="41"/>
    </row>
    <row r="73" spans="2:6" ht="15.95" customHeight="1" x14ac:dyDescent="0.25">
      <c r="B73" s="40"/>
      <c r="E73" s="36"/>
      <c r="F73" s="41"/>
    </row>
    <row r="74" spans="2:6" ht="15.95" customHeight="1" x14ac:dyDescent="0.25">
      <c r="B74" s="40"/>
      <c r="E74" s="36"/>
      <c r="F74" s="41"/>
    </row>
    <row r="75" spans="2:6" ht="15.95" customHeight="1" x14ac:dyDescent="0.25">
      <c r="B75" s="40"/>
      <c r="E75" s="36"/>
      <c r="F75" s="41"/>
    </row>
    <row r="76" spans="2:6" ht="15.95" customHeight="1" x14ac:dyDescent="0.25">
      <c r="B76" s="40"/>
      <c r="E76" s="36"/>
      <c r="F76" s="41"/>
    </row>
    <row r="77" spans="2:6" ht="15.95" customHeight="1" x14ac:dyDescent="0.25">
      <c r="B77" s="40"/>
      <c r="E77" s="36"/>
      <c r="F77" s="41"/>
    </row>
  </sheetData>
  <mergeCells count="4">
    <mergeCell ref="B1:F1"/>
    <mergeCell ref="A3:F3"/>
    <mergeCell ref="A4:F4"/>
    <mergeCell ref="A5:F5"/>
  </mergeCells>
  <phoneticPr fontId="23" type="noConversion"/>
  <printOptions horizontalCentered="1"/>
  <pageMargins left="0.51181102362204722" right="0.51181102362204722" top="0.51181102362204722" bottom="0.51181102362204722" header="0.31496062992125984" footer="0.31496062992125984"/>
  <pageSetup paperSize="9" scale="61" orientation="portrait" r:id="rId1"/>
  <headerFooter>
    <oddHeader>&amp;LNagycenk Nagyközség Önkormányzata&amp;C&amp;"-,Félkövér"&amp;14 2023. ÉVI KÖLTSÉGVETÉS VÉGREHAJTÁSA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24"/>
  <sheetViews>
    <sheetView zoomScaleNormal="100" workbookViewId="0">
      <selection activeCell="G26" sqref="G26"/>
    </sheetView>
  </sheetViews>
  <sheetFormatPr defaultColWidth="9.140625" defaultRowHeight="20.100000000000001" customHeight="1" x14ac:dyDescent="0.25"/>
  <cols>
    <col min="1" max="1" width="49.28515625" style="2" bestFit="1" customWidth="1"/>
    <col min="2" max="2" width="16.85546875" style="18" bestFit="1" customWidth="1"/>
    <col min="3" max="4" width="16.85546875" style="4" bestFit="1" customWidth="1"/>
    <col min="5" max="5" width="11.42578125" style="23" bestFit="1" customWidth="1"/>
    <col min="6" max="6" width="41.140625" style="2" bestFit="1" customWidth="1"/>
    <col min="7" max="7" width="15.140625" style="4" bestFit="1" customWidth="1"/>
    <col min="8" max="8" width="16.85546875" style="4" bestFit="1" customWidth="1"/>
    <col min="9" max="9" width="16.85546875" style="2" bestFit="1" customWidth="1"/>
    <col min="10" max="10" width="11.42578125" style="2" bestFit="1" customWidth="1"/>
    <col min="11" max="11" width="9.140625" style="2"/>
    <col min="12" max="12" width="10" style="2" bestFit="1" customWidth="1"/>
    <col min="13" max="16384" width="9.140625" style="2"/>
  </cols>
  <sheetData>
    <row r="1" spans="1:10" s="1" customFormat="1" ht="20.100000000000001" customHeight="1" x14ac:dyDescent="0.25">
      <c r="A1" s="263"/>
      <c r="B1" s="264"/>
      <c r="C1" s="14"/>
      <c r="D1" s="14"/>
      <c r="E1" s="22"/>
      <c r="F1" s="307" t="s">
        <v>444</v>
      </c>
      <c r="G1" s="307"/>
      <c r="H1" s="257"/>
      <c r="I1" s="308"/>
      <c r="J1" s="308"/>
    </row>
    <row r="2" spans="1:10" ht="20.100000000000001" customHeight="1" x14ac:dyDescent="0.25">
      <c r="A2" s="262"/>
      <c r="B2" s="262"/>
      <c r="C2" s="262"/>
      <c r="D2" s="262"/>
      <c r="E2" s="262"/>
      <c r="F2" s="262"/>
      <c r="G2" s="262"/>
      <c r="H2" s="270"/>
      <c r="I2" s="270"/>
      <c r="J2" s="270"/>
    </row>
    <row r="3" spans="1:10" s="1" customFormat="1" ht="20.100000000000001" customHeight="1" x14ac:dyDescent="0.25">
      <c r="A3" s="262" t="s">
        <v>862</v>
      </c>
      <c r="B3" s="262"/>
      <c r="C3" s="262"/>
      <c r="D3" s="262"/>
      <c r="E3" s="262"/>
      <c r="F3" s="262"/>
      <c r="G3" s="262"/>
      <c r="H3" s="270"/>
      <c r="I3" s="270"/>
      <c r="J3" s="270"/>
    </row>
    <row r="4" spans="1:10" ht="20.100000000000001" customHeight="1" thickBot="1" x14ac:dyDescent="0.3">
      <c r="A4" s="267">
        <v>2023</v>
      </c>
      <c r="B4" s="267"/>
      <c r="C4" s="267"/>
      <c r="D4" s="267"/>
      <c r="E4" s="267"/>
      <c r="F4" s="267"/>
      <c r="G4" s="267"/>
      <c r="H4" s="267"/>
      <c r="I4" s="267"/>
      <c r="J4" s="267"/>
    </row>
    <row r="5" spans="1:10" ht="20.100000000000001" customHeight="1" thickBot="1" x14ac:dyDescent="0.3">
      <c r="A5" s="309" t="s">
        <v>394</v>
      </c>
      <c r="B5" s="311"/>
      <c r="C5" s="311"/>
      <c r="D5" s="311"/>
      <c r="E5" s="311"/>
      <c r="F5" s="309" t="s">
        <v>395</v>
      </c>
      <c r="G5" s="315"/>
      <c r="H5" s="315"/>
      <c r="I5" s="315"/>
      <c r="J5" s="315"/>
    </row>
    <row r="6" spans="1:10" ht="20.100000000000001" customHeight="1" x14ac:dyDescent="0.25">
      <c r="A6" s="309" t="s">
        <v>396</v>
      </c>
      <c r="B6" s="316">
        <v>2023</v>
      </c>
      <c r="C6" s="312"/>
      <c r="D6" s="312" t="s">
        <v>425</v>
      </c>
      <c r="E6" s="313" t="s">
        <v>427</v>
      </c>
      <c r="F6" s="309" t="s">
        <v>397</v>
      </c>
      <c r="G6" s="316">
        <v>2023</v>
      </c>
      <c r="H6" s="312"/>
      <c r="I6" s="312" t="s">
        <v>425</v>
      </c>
      <c r="J6" s="313" t="s">
        <v>427</v>
      </c>
    </row>
    <row r="7" spans="1:10" ht="20.100000000000001" customHeight="1" thickBot="1" x14ac:dyDescent="0.3">
      <c r="A7" s="310"/>
      <c r="B7" s="57" t="s">
        <v>398</v>
      </c>
      <c r="C7" s="57" t="s">
        <v>399</v>
      </c>
      <c r="D7" s="310"/>
      <c r="E7" s="314"/>
      <c r="F7" s="310"/>
      <c r="G7" s="57" t="s">
        <v>398</v>
      </c>
      <c r="H7" s="57" t="s">
        <v>399</v>
      </c>
      <c r="I7" s="310"/>
      <c r="J7" s="314"/>
    </row>
    <row r="8" spans="1:10" ht="20.100000000000001" customHeight="1" x14ac:dyDescent="0.25">
      <c r="A8" s="29" t="s">
        <v>30</v>
      </c>
      <c r="B8" s="7">
        <v>267320425</v>
      </c>
      <c r="C8" s="46">
        <v>288188496</v>
      </c>
      <c r="D8" s="30">
        <v>288188496</v>
      </c>
      <c r="E8" s="31">
        <f>+D8/C8</f>
        <v>1</v>
      </c>
      <c r="F8" s="29" t="s">
        <v>71</v>
      </c>
      <c r="G8" s="30">
        <v>52680788</v>
      </c>
      <c r="H8" s="208">
        <f>+'[1]1sz. Kiemelt kiadás és bevétel'!D7</f>
        <v>54408833</v>
      </c>
      <c r="I8" s="30">
        <f>+'[1]1sz. Kiemelt kiadás és bevétel'!E7</f>
        <v>51844830</v>
      </c>
      <c r="J8" s="31">
        <f>+I8/H8</f>
        <v>0.95287524362082898</v>
      </c>
    </row>
    <row r="9" spans="1:10" ht="20.100000000000001" customHeight="1" x14ac:dyDescent="0.25">
      <c r="A9" s="20" t="s">
        <v>32</v>
      </c>
      <c r="B9" s="10">
        <v>85500000</v>
      </c>
      <c r="C9" s="47">
        <v>361381042</v>
      </c>
      <c r="D9" s="24">
        <v>356791737</v>
      </c>
      <c r="E9" s="25">
        <f t="shared" ref="E9:E24" si="0">+D9/C9</f>
        <v>0.98730064816183694</v>
      </c>
      <c r="F9" s="20" t="s">
        <v>401</v>
      </c>
      <c r="G9" s="24">
        <v>7238622</v>
      </c>
      <c r="H9" s="209">
        <f>+'[1]1sz. Kiemelt kiadás és bevétel'!D8</f>
        <v>7206125</v>
      </c>
      <c r="I9" s="24">
        <f>+'[1]1sz. Kiemelt kiadás és bevétel'!D8</f>
        <v>7206125</v>
      </c>
      <c r="J9" s="25">
        <f t="shared" ref="J9:J24" si="1">+I9/H9</f>
        <v>1</v>
      </c>
    </row>
    <row r="10" spans="1:10" ht="20.100000000000001" customHeight="1" x14ac:dyDescent="0.25">
      <c r="A10" s="20" t="s">
        <v>33</v>
      </c>
      <c r="B10" s="10">
        <v>38307800</v>
      </c>
      <c r="C10" s="47">
        <v>66847463</v>
      </c>
      <c r="D10" s="24">
        <v>65927636</v>
      </c>
      <c r="E10" s="25">
        <f t="shared" si="0"/>
        <v>0.98623991160292801</v>
      </c>
      <c r="F10" s="20" t="s">
        <v>22</v>
      </c>
      <c r="G10" s="24">
        <v>90050334</v>
      </c>
      <c r="H10" s="209">
        <f>+'[1]1sz. Kiemelt kiadás és bevétel'!D9</f>
        <v>134903585</v>
      </c>
      <c r="I10" s="24">
        <f>+'[1]1sz. Kiemelt kiadás és bevétel'!E9</f>
        <v>123595507</v>
      </c>
      <c r="J10" s="25">
        <f t="shared" si="1"/>
        <v>0.91617659382439687</v>
      </c>
    </row>
    <row r="11" spans="1:10" ht="20.100000000000001" customHeight="1" x14ac:dyDescent="0.25">
      <c r="A11" s="20" t="s">
        <v>35</v>
      </c>
      <c r="B11" s="10">
        <v>0</v>
      </c>
      <c r="C11" s="47">
        <v>1542761</v>
      </c>
      <c r="D11" s="24">
        <v>1542761</v>
      </c>
      <c r="E11" s="25">
        <f>+D11/C11</f>
        <v>1</v>
      </c>
      <c r="F11" s="20" t="s">
        <v>23</v>
      </c>
      <c r="G11" s="24">
        <v>2280000</v>
      </c>
      <c r="H11" s="209">
        <f>+'[1]1sz. Kiemelt kiadás és bevétel'!D10</f>
        <v>4359832</v>
      </c>
      <c r="I11" s="24">
        <f>+'[1]1sz. Kiemelt kiadás és bevétel'!E10</f>
        <v>2852902</v>
      </c>
      <c r="J11" s="25">
        <f t="shared" si="1"/>
        <v>0.65436053499309144</v>
      </c>
    </row>
    <row r="12" spans="1:10" ht="20.100000000000001" customHeight="1" x14ac:dyDescent="0.25">
      <c r="A12" s="20" t="s">
        <v>400</v>
      </c>
      <c r="B12" s="10"/>
      <c r="C12" s="47"/>
      <c r="D12" s="24"/>
      <c r="E12" s="25"/>
      <c r="F12" s="20" t="s">
        <v>402</v>
      </c>
      <c r="G12" s="24">
        <v>44367314</v>
      </c>
      <c r="H12" s="209">
        <f>+'[1]1sz. Kiemelt kiadás és bevétel'!D11</f>
        <v>121379345</v>
      </c>
      <c r="I12" s="24">
        <f>+'[1]1sz. Kiemelt kiadás és bevétel'!E11</f>
        <v>30590637</v>
      </c>
      <c r="J12" s="25">
        <f t="shared" si="1"/>
        <v>0.25202506241898076</v>
      </c>
    </row>
    <row r="13" spans="1:10" ht="20.100000000000001" customHeight="1" thickBot="1" x14ac:dyDescent="0.3">
      <c r="A13" s="32" t="s">
        <v>423</v>
      </c>
      <c r="B13" s="35">
        <v>0</v>
      </c>
      <c r="C13" s="48">
        <v>800000000</v>
      </c>
      <c r="D13" s="26">
        <v>800000000</v>
      </c>
      <c r="E13" s="33">
        <f>+D13/C13</f>
        <v>1</v>
      </c>
      <c r="F13" s="32" t="s">
        <v>29</v>
      </c>
      <c r="G13" s="26">
        <v>229463258</v>
      </c>
      <c r="H13" s="210">
        <f>234624160+10172361+990000000</f>
        <v>1234796521</v>
      </c>
      <c r="I13" s="26">
        <f>234624160+10172361+990000000</f>
        <v>1234796521</v>
      </c>
      <c r="J13" s="33">
        <f t="shared" si="1"/>
        <v>1</v>
      </c>
    </row>
    <row r="14" spans="1:10" ht="20.100000000000001" customHeight="1" thickBot="1" x14ac:dyDescent="0.3">
      <c r="A14" s="61" t="s">
        <v>403</v>
      </c>
      <c r="B14" s="62">
        <f>SUM(B8:B13)</f>
        <v>391128225</v>
      </c>
      <c r="C14" s="63">
        <f>SUM(C8:C13)</f>
        <v>1517959762</v>
      </c>
      <c r="D14" s="64">
        <f>SUM(D8:D13)</f>
        <v>1512450630</v>
      </c>
      <c r="E14" s="65">
        <f t="shared" si="0"/>
        <v>0.99637069958116586</v>
      </c>
      <c r="F14" s="61" t="s">
        <v>1036</v>
      </c>
      <c r="G14" s="64">
        <f>SUM(G8:G13)</f>
        <v>426080316</v>
      </c>
      <c r="H14" s="211">
        <f>SUM(H8:H13)</f>
        <v>1557054241</v>
      </c>
      <c r="I14" s="64">
        <f>SUM(I8:I13)</f>
        <v>1450886522</v>
      </c>
      <c r="J14" s="65">
        <f t="shared" si="1"/>
        <v>0.93181501568512148</v>
      </c>
    </row>
    <row r="15" spans="1:10" ht="20.100000000000001" customHeight="1" thickBot="1" x14ac:dyDescent="0.3">
      <c r="A15" s="52"/>
      <c r="B15" s="53"/>
      <c r="C15" s="54"/>
      <c r="D15" s="55"/>
      <c r="E15" s="56"/>
      <c r="F15" s="52"/>
      <c r="G15" s="55"/>
      <c r="H15" s="55"/>
      <c r="I15" s="55"/>
      <c r="J15" s="56"/>
    </row>
    <row r="16" spans="1:10" ht="20.100000000000001" customHeight="1" x14ac:dyDescent="0.25">
      <c r="A16" s="49" t="s">
        <v>404</v>
      </c>
      <c r="B16" s="28"/>
      <c r="C16" s="28"/>
      <c r="D16" s="50"/>
      <c r="E16" s="51"/>
      <c r="F16" s="49" t="s">
        <v>405</v>
      </c>
      <c r="G16" s="50"/>
      <c r="H16" s="50"/>
      <c r="I16" s="50"/>
      <c r="J16" s="51"/>
    </row>
    <row r="17" spans="1:10" ht="20.100000000000001" customHeight="1" x14ac:dyDescent="0.25">
      <c r="A17" s="20" t="s">
        <v>31</v>
      </c>
      <c r="B17" s="10">
        <v>62246336</v>
      </c>
      <c r="C17" s="10">
        <v>31100000</v>
      </c>
      <c r="D17" s="24">
        <v>31100000</v>
      </c>
      <c r="E17" s="25">
        <f t="shared" si="0"/>
        <v>1</v>
      </c>
      <c r="F17" s="20" t="s">
        <v>25</v>
      </c>
      <c r="G17" s="24">
        <v>82646371</v>
      </c>
      <c r="H17" s="24">
        <f>+'[1]3.sz Kiadások'!D76+'[1]3.sz Kiadások'!D77+'[1]3.sz Kiadások'!D78+'[1]3.sz Kiadások'!D79+'[1]3.sz Kiadások'!D80+'[1]3.sz Kiadások'!D81</f>
        <v>52419900</v>
      </c>
      <c r="I17" s="24">
        <f>+'[1]3.sz Kiadások'!E76+'[1]3.sz Kiadások'!E77+'[1]3.sz Kiadások'!E78+'[1]3.sz Kiadások'!E79+'[1]3.sz Kiadások'!E80+'[1]3.sz Kiadások'!E81</f>
        <v>44408441</v>
      </c>
      <c r="J17" s="25">
        <f t="shared" si="1"/>
        <v>0.84716760238001221</v>
      </c>
    </row>
    <row r="18" spans="1:10" ht="20.100000000000001" customHeight="1" x14ac:dyDescent="0.25">
      <c r="A18" s="20" t="s">
        <v>34</v>
      </c>
      <c r="B18" s="10">
        <v>0</v>
      </c>
      <c r="C18" s="10">
        <v>32920818</v>
      </c>
      <c r="D18" s="24">
        <v>32920818</v>
      </c>
      <c r="E18" s="25">
        <f t="shared" si="0"/>
        <v>1</v>
      </c>
      <c r="F18" s="20" t="s">
        <v>407</v>
      </c>
      <c r="G18" s="24">
        <v>22218103</v>
      </c>
      <c r="H18" s="24">
        <f>+'[1]3.sz Kiadások'!D82</f>
        <v>8849627</v>
      </c>
      <c r="I18" s="24">
        <f>+'[1]3.sz Kiadások'!E82</f>
        <v>8835380</v>
      </c>
      <c r="J18" s="25">
        <f t="shared" si="1"/>
        <v>0.99839010163931208</v>
      </c>
    </row>
    <row r="19" spans="1:10" ht="20.100000000000001" customHeight="1" x14ac:dyDescent="0.25">
      <c r="A19" s="20" t="s">
        <v>406</v>
      </c>
      <c r="B19" s="10">
        <v>150000</v>
      </c>
      <c r="C19" s="10">
        <v>32358699</v>
      </c>
      <c r="D19" s="24">
        <v>28358700</v>
      </c>
      <c r="E19" s="25">
        <f t="shared" si="0"/>
        <v>0.8763856668032296</v>
      </c>
      <c r="F19" s="20" t="s">
        <v>408</v>
      </c>
      <c r="G19" s="24">
        <v>21212019</v>
      </c>
      <c r="H19" s="24">
        <f>+'[1]3.sz Kiadások'!D84+'[1]3.sz Kiadások'!D85+'[1]3.sz Kiadások'!D86</f>
        <v>66913246</v>
      </c>
      <c r="I19" s="24">
        <f>+'[1]3.sz Kiadások'!E84+'[1]3.sz Kiadások'!E85+'[1]3.sz Kiadások'!E86</f>
        <v>66913246</v>
      </c>
      <c r="J19" s="25">
        <f t="shared" si="1"/>
        <v>1</v>
      </c>
    </row>
    <row r="20" spans="1:10" ht="20.100000000000001" customHeight="1" x14ac:dyDescent="0.25">
      <c r="A20" s="20" t="s">
        <v>400</v>
      </c>
      <c r="B20" s="24">
        <v>92859493</v>
      </c>
      <c r="C20" s="24">
        <v>80194254</v>
      </c>
      <c r="D20" s="24">
        <v>80194254</v>
      </c>
      <c r="E20" s="25">
        <f t="shared" si="0"/>
        <v>1</v>
      </c>
      <c r="F20" s="20" t="s">
        <v>409</v>
      </c>
      <c r="G20" s="24">
        <v>5727245</v>
      </c>
      <c r="H20" s="24">
        <f>+'[1]3.sz Kiadások'!D87</f>
        <v>16524233</v>
      </c>
      <c r="I20" s="24">
        <f>+'[1]3.sz Kiadások'!E87</f>
        <v>16309686</v>
      </c>
      <c r="J20" s="25">
        <f t="shared" si="1"/>
        <v>0.98701622035951686</v>
      </c>
    </row>
    <row r="21" spans="1:10" ht="20.100000000000001" customHeight="1" thickBot="1" x14ac:dyDescent="0.3">
      <c r="A21" s="32" t="s">
        <v>424</v>
      </c>
      <c r="B21" s="45">
        <f>+'[1]2.sz Bevételek'!C86</f>
        <v>11500000</v>
      </c>
      <c r="C21" s="45">
        <f>+'[1]2.sz Bevételek'!D86</f>
        <v>11227713</v>
      </c>
      <c r="D21" s="26">
        <f>+'[1]2.sz Bevételek'!E86</f>
        <v>11227713</v>
      </c>
      <c r="E21" s="33">
        <f t="shared" si="0"/>
        <v>1</v>
      </c>
      <c r="F21" s="32" t="s">
        <v>410</v>
      </c>
      <c r="G21" s="145"/>
      <c r="H21" s="145">
        <v>3999999</v>
      </c>
      <c r="I21" s="26">
        <v>3999999</v>
      </c>
      <c r="J21" s="33">
        <f>+I21/H21</f>
        <v>1</v>
      </c>
    </row>
    <row r="22" spans="1:10" ht="20.100000000000001" customHeight="1" thickBot="1" x14ac:dyDescent="0.3">
      <c r="A22" s="66" t="s">
        <v>411</v>
      </c>
      <c r="B22" s="67">
        <f>SUM(B17:B21)</f>
        <v>166755829</v>
      </c>
      <c r="C22" s="67">
        <f>SUM(C17:C21)</f>
        <v>187801484</v>
      </c>
      <c r="D22" s="67">
        <f>SUM(D17:D21)</f>
        <v>183801485</v>
      </c>
      <c r="E22" s="68">
        <f t="shared" si="0"/>
        <v>0.97870091910455825</v>
      </c>
      <c r="F22" s="66" t="s">
        <v>412</v>
      </c>
      <c r="G22" s="67">
        <f>SUM(G17:G21)</f>
        <v>131803738</v>
      </c>
      <c r="H22" s="67">
        <f>SUM(H17:H21)</f>
        <v>148707005</v>
      </c>
      <c r="I22" s="67">
        <f>SUM(I17:I21)</f>
        <v>140466752</v>
      </c>
      <c r="J22" s="68">
        <f t="shared" si="1"/>
        <v>0.94458732458501193</v>
      </c>
    </row>
    <row r="23" spans="1:10" ht="20.100000000000001" customHeight="1" thickBot="1" x14ac:dyDescent="0.3">
      <c r="A23" s="19"/>
      <c r="B23" s="27"/>
      <c r="C23" s="27"/>
      <c r="D23" s="27"/>
      <c r="E23" s="34"/>
      <c r="F23" s="2" t="s">
        <v>910</v>
      </c>
      <c r="G23" s="27"/>
      <c r="H23" s="27"/>
      <c r="I23" s="27"/>
      <c r="J23" s="34"/>
    </row>
    <row r="24" spans="1:10" ht="20.100000000000001" customHeight="1" thickBot="1" x14ac:dyDescent="0.3">
      <c r="A24" s="58" t="s">
        <v>413</v>
      </c>
      <c r="B24" s="59">
        <f>+B14+B22</f>
        <v>557884054</v>
      </c>
      <c r="C24" s="59">
        <f>+C14+C22</f>
        <v>1705761246</v>
      </c>
      <c r="D24" s="59">
        <f>+D14+D22</f>
        <v>1696252115</v>
      </c>
      <c r="E24" s="60">
        <f t="shared" si="0"/>
        <v>0.9944252860578825</v>
      </c>
      <c r="F24" s="58" t="s">
        <v>414</v>
      </c>
      <c r="G24" s="59">
        <f>+G14+G22</f>
        <v>557884054</v>
      </c>
      <c r="H24" s="59">
        <f>+H14+H22+H23</f>
        <v>1705761246</v>
      </c>
      <c r="I24" s="59">
        <f>+I14+I22+I23</f>
        <v>1591353274</v>
      </c>
      <c r="J24" s="60">
        <f t="shared" si="1"/>
        <v>0.9329284961372607</v>
      </c>
    </row>
  </sheetData>
  <mergeCells count="15">
    <mergeCell ref="A1:B1"/>
    <mergeCell ref="F1:J1"/>
    <mergeCell ref="A2:J2"/>
    <mergeCell ref="A3:J3"/>
    <mergeCell ref="A6:A7"/>
    <mergeCell ref="F6:F7"/>
    <mergeCell ref="A5:E5"/>
    <mergeCell ref="D6:D7"/>
    <mergeCell ref="E6:E7"/>
    <mergeCell ref="I6:I7"/>
    <mergeCell ref="J6:J7"/>
    <mergeCell ref="F5:J5"/>
    <mergeCell ref="B6:C6"/>
    <mergeCell ref="G6:H6"/>
    <mergeCell ref="A4:J4"/>
  </mergeCells>
  <printOptions horizontalCentered="1"/>
  <pageMargins left="0.51181102362204722" right="0.51181102362204722" top="0.51181102362204722" bottom="0.51181102362204722" header="0.31496062992125984" footer="0.31496062992125984"/>
  <pageSetup paperSize="9" scale="63" orientation="landscape" r:id="rId1"/>
  <headerFooter>
    <oddHeader>&amp;LNagycenk Nagyközség Önkormányzata&amp;C&amp;"-,Félkövér"&amp;14 2023. ÉVI KÖLTSÉGVETÉS VÉGREHAJTÁSA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32"/>
  <sheetViews>
    <sheetView zoomScaleNormal="100" workbookViewId="0">
      <selection activeCell="G26" sqref="G26"/>
    </sheetView>
  </sheetViews>
  <sheetFormatPr defaultRowHeight="15" x14ac:dyDescent="0.25"/>
  <cols>
    <col min="1" max="1" width="53.5703125" bestFit="1" customWidth="1"/>
    <col min="2" max="2" width="21.7109375" customWidth="1"/>
    <col min="3" max="3" width="23.42578125" bestFit="1" customWidth="1"/>
  </cols>
  <sheetData>
    <row r="1" spans="1:3" ht="20.100000000000001" customHeight="1" x14ac:dyDescent="0.25">
      <c r="A1" s="263"/>
      <c r="B1" s="264"/>
      <c r="C1" s="27" t="s">
        <v>465</v>
      </c>
    </row>
    <row r="2" spans="1:3" ht="20.100000000000001" customHeight="1" x14ac:dyDescent="0.25">
      <c r="A2" s="11"/>
      <c r="B2" s="11"/>
      <c r="C2" s="14"/>
    </row>
    <row r="3" spans="1:3" ht="18.75" x14ac:dyDescent="0.25">
      <c r="A3" s="262" t="s">
        <v>861</v>
      </c>
      <c r="B3" s="262"/>
      <c r="C3" s="262"/>
    </row>
    <row r="4" spans="1:3" ht="20.100000000000001" customHeight="1" thickBot="1" x14ac:dyDescent="0.35">
      <c r="A4" s="317">
        <v>2023</v>
      </c>
      <c r="B4" s="317"/>
      <c r="C4" s="317"/>
    </row>
    <row r="5" spans="1:3" s="21" customFormat="1" ht="75" customHeight="1" thickBot="1" x14ac:dyDescent="0.3">
      <c r="A5" s="107" t="s">
        <v>429</v>
      </c>
      <c r="B5" s="108" t="s">
        <v>466</v>
      </c>
      <c r="C5" s="109" t="s">
        <v>467</v>
      </c>
    </row>
    <row r="6" spans="1:3" ht="30" x14ac:dyDescent="0.25">
      <c r="A6" s="89" t="s">
        <v>468</v>
      </c>
      <c r="B6" s="90"/>
      <c r="C6" s="91"/>
    </row>
    <row r="7" spans="1:3" x14ac:dyDescent="0.25">
      <c r="A7" s="92" t="s">
        <v>469</v>
      </c>
      <c r="B7" s="93"/>
      <c r="C7" s="94"/>
    </row>
    <row r="8" spans="1:3" x14ac:dyDescent="0.25">
      <c r="A8" s="92" t="s">
        <v>470</v>
      </c>
      <c r="B8" s="93"/>
      <c r="C8" s="94"/>
    </row>
    <row r="9" spans="1:3" x14ac:dyDescent="0.25">
      <c r="A9" s="92" t="s">
        <v>471</v>
      </c>
      <c r="B9" s="93"/>
      <c r="C9" s="94"/>
    </row>
    <row r="10" spans="1:3" ht="30" x14ac:dyDescent="0.25">
      <c r="A10" s="95" t="s">
        <v>472</v>
      </c>
      <c r="B10" s="93"/>
      <c r="C10" s="96"/>
    </row>
    <row r="11" spans="1:3" ht="30" x14ac:dyDescent="0.25">
      <c r="A11" s="92" t="s">
        <v>473</v>
      </c>
      <c r="B11" s="93"/>
      <c r="C11" s="96"/>
    </row>
    <row r="12" spans="1:3" ht="45" x14ac:dyDescent="0.25">
      <c r="A12" s="92" t="s">
        <v>474</v>
      </c>
      <c r="B12" s="93"/>
      <c r="C12" s="96"/>
    </row>
    <row r="13" spans="1:3" x14ac:dyDescent="0.25">
      <c r="A13" s="92" t="s">
        <v>475</v>
      </c>
      <c r="B13" s="93"/>
      <c r="C13" s="97"/>
    </row>
    <row r="14" spans="1:3" x14ac:dyDescent="0.25">
      <c r="A14" s="92" t="s">
        <v>476</v>
      </c>
      <c r="B14" s="93">
        <v>2</v>
      </c>
      <c r="C14" s="97">
        <v>2</v>
      </c>
    </row>
    <row r="15" spans="1:3" x14ac:dyDescent="0.25">
      <c r="A15" s="92" t="s">
        <v>477</v>
      </c>
      <c r="B15" s="93"/>
      <c r="C15" s="97"/>
    </row>
    <row r="16" spans="1:3" x14ac:dyDescent="0.25">
      <c r="A16" s="92" t="s">
        <v>478</v>
      </c>
      <c r="B16" s="93">
        <v>2</v>
      </c>
      <c r="C16" s="97">
        <f>SUM(B16)</f>
        <v>2</v>
      </c>
    </row>
    <row r="17" spans="1:3" x14ac:dyDescent="0.25">
      <c r="A17" s="92" t="s">
        <v>479</v>
      </c>
      <c r="B17" s="93"/>
      <c r="C17" s="97"/>
    </row>
    <row r="18" spans="1:3" x14ac:dyDescent="0.25">
      <c r="A18" s="95" t="s">
        <v>480</v>
      </c>
      <c r="B18" s="98">
        <f>SUM(B14:B16)</f>
        <v>4</v>
      </c>
      <c r="C18" s="97">
        <f>SUM(B18)</f>
        <v>4</v>
      </c>
    </row>
    <row r="19" spans="1:3" ht="45" x14ac:dyDescent="0.25">
      <c r="A19" s="92" t="s">
        <v>481</v>
      </c>
      <c r="B19" s="93">
        <v>5</v>
      </c>
      <c r="C19" s="99">
        <f>SUM(B19)</f>
        <v>5</v>
      </c>
    </row>
    <row r="20" spans="1:3" x14ac:dyDescent="0.25">
      <c r="A20" s="92" t="s">
        <v>482</v>
      </c>
      <c r="B20" s="93"/>
      <c r="C20" s="97"/>
    </row>
    <row r="21" spans="1:3" x14ac:dyDescent="0.25">
      <c r="A21" s="92" t="s">
        <v>483</v>
      </c>
      <c r="B21" s="93"/>
      <c r="C21" s="97"/>
    </row>
    <row r="22" spans="1:3" x14ac:dyDescent="0.25">
      <c r="A22" s="95" t="s">
        <v>484</v>
      </c>
      <c r="B22" s="98">
        <f>SUM(B19:B21)</f>
        <v>5</v>
      </c>
      <c r="C22" s="97">
        <f>SUM(B22)</f>
        <v>5</v>
      </c>
    </row>
    <row r="23" spans="1:3" x14ac:dyDescent="0.25">
      <c r="A23" s="92" t="s">
        <v>485</v>
      </c>
      <c r="B23" s="93">
        <v>1</v>
      </c>
      <c r="C23" s="97">
        <v>1</v>
      </c>
    </row>
    <row r="24" spans="1:3" ht="30" x14ac:dyDescent="0.25">
      <c r="A24" s="92" t="s">
        <v>486</v>
      </c>
      <c r="B24" s="93"/>
      <c r="C24" s="97"/>
    </row>
    <row r="25" spans="1:3" ht="30" x14ac:dyDescent="0.25">
      <c r="A25" s="92" t="s">
        <v>487</v>
      </c>
      <c r="B25" s="93"/>
      <c r="C25" s="97"/>
    </row>
    <row r="26" spans="1:3" x14ac:dyDescent="0.25">
      <c r="A26" s="95" t="s">
        <v>488</v>
      </c>
      <c r="B26" s="98">
        <f>SUM(B23:B25)</f>
        <v>1</v>
      </c>
      <c r="C26" s="98">
        <f>SUM(C23:C25)</f>
        <v>1</v>
      </c>
    </row>
    <row r="27" spans="1:3" ht="60" x14ac:dyDescent="0.25">
      <c r="A27" s="95" t="s">
        <v>489</v>
      </c>
      <c r="B27" s="100">
        <f>+B18+B22+B26</f>
        <v>10</v>
      </c>
      <c r="C27" s="100">
        <f>+C18+C22+C26</f>
        <v>10</v>
      </c>
    </row>
    <row r="28" spans="1:3" ht="60" x14ac:dyDescent="0.25">
      <c r="A28" s="92" t="s">
        <v>490</v>
      </c>
      <c r="B28" s="93"/>
      <c r="C28" s="94"/>
    </row>
    <row r="29" spans="1:3" ht="75" x14ac:dyDescent="0.25">
      <c r="A29" s="92" t="s">
        <v>491</v>
      </c>
      <c r="B29" s="93"/>
      <c r="C29" s="94"/>
    </row>
    <row r="30" spans="1:3" ht="45" x14ac:dyDescent="0.25">
      <c r="A30" s="92" t="s">
        <v>492</v>
      </c>
      <c r="B30" s="93"/>
      <c r="C30" s="94"/>
    </row>
    <row r="31" spans="1:3" ht="15.75" thickBot="1" x14ac:dyDescent="0.3">
      <c r="A31" s="101" t="s">
        <v>493</v>
      </c>
      <c r="B31" s="102"/>
      <c r="C31" s="103"/>
    </row>
    <row r="32" spans="1:3" ht="60.75" thickBot="1" x14ac:dyDescent="0.3">
      <c r="A32" s="104" t="s">
        <v>494</v>
      </c>
      <c r="B32" s="105"/>
      <c r="C32" s="106"/>
    </row>
  </sheetData>
  <mergeCells count="3">
    <mergeCell ref="A1:B1"/>
    <mergeCell ref="A3:C3"/>
    <mergeCell ref="A4:C4"/>
  </mergeCells>
  <printOptions horizontalCentered="1" verticalCentered="1"/>
  <pageMargins left="0.51181102362204722" right="0.51181102362204722" top="0.51181102362204722" bottom="0.51181102362204722" header="0.31496062992125984" footer="0.31496062992125984"/>
  <pageSetup paperSize="9" scale="86" orientation="portrait" r:id="rId1"/>
  <headerFooter>
    <oddHeader>&amp;LNagycenk Nagyközség Önkormányzata&amp;C&amp;"-,Félkövér"&amp;14 2023. ÉVI KÖLTSÉGVETÉS VÉGREHAJTÁSA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24DE-E015-479A-9FC7-379F5481CE61}">
  <sheetPr>
    <pageSetUpPr fitToPage="1"/>
  </sheetPr>
  <dimension ref="A1:F343"/>
  <sheetViews>
    <sheetView topLeftCell="A295" zoomScaleNormal="100" workbookViewId="0">
      <selection activeCell="G26" sqref="G26"/>
    </sheetView>
  </sheetViews>
  <sheetFormatPr defaultRowHeight="15" x14ac:dyDescent="0.25"/>
  <cols>
    <col min="1" max="1" width="28.5703125" style="111" customWidth="1"/>
    <col min="2" max="2" width="10.85546875" style="111" bestFit="1" customWidth="1"/>
    <col min="3" max="3" width="39.5703125" style="111" bestFit="1" customWidth="1"/>
    <col min="4" max="4" width="4.5703125" style="111" bestFit="1" customWidth="1"/>
    <col min="5" max="5" width="5.140625" style="111" bestFit="1" customWidth="1"/>
    <col min="6" max="6" width="13.28515625" style="111" bestFit="1" customWidth="1"/>
    <col min="7" max="16384" width="9.140625" style="111"/>
  </cols>
  <sheetData>
    <row r="1" spans="1:6" x14ac:dyDescent="0.25">
      <c r="A1" s="271" t="s">
        <v>495</v>
      </c>
      <c r="B1" s="271"/>
      <c r="C1" s="271"/>
      <c r="D1" s="271"/>
      <c r="E1" s="271"/>
      <c r="F1" s="271"/>
    </row>
    <row r="2" spans="1:6" ht="15.75" x14ac:dyDescent="0.25">
      <c r="A2" s="11"/>
      <c r="B2" s="11"/>
      <c r="C2" s="14"/>
    </row>
    <row r="3" spans="1:6" ht="18.75" x14ac:dyDescent="0.25">
      <c r="A3" s="262" t="s">
        <v>496</v>
      </c>
      <c r="B3" s="262"/>
      <c r="C3" s="262"/>
      <c r="D3" s="262"/>
      <c r="E3" s="262"/>
      <c r="F3" s="262"/>
    </row>
    <row r="4" spans="1:6" ht="15" customHeight="1" x14ac:dyDescent="0.3">
      <c r="A4" s="318">
        <v>2023</v>
      </c>
      <c r="B4" s="318"/>
      <c r="C4" s="318"/>
      <c r="D4" s="318"/>
      <c r="E4" s="318"/>
      <c r="F4" s="318"/>
    </row>
    <row r="6" spans="1:6" ht="15.75" thickBot="1" x14ac:dyDescent="0.3"/>
    <row r="7" spans="1:6" x14ac:dyDescent="0.25">
      <c r="A7" s="217" t="s">
        <v>911</v>
      </c>
      <c r="B7" s="218"/>
      <c r="C7" s="218" t="s">
        <v>912</v>
      </c>
      <c r="D7" s="218"/>
      <c r="E7" s="218"/>
      <c r="F7" s="219"/>
    </row>
    <row r="8" spans="1:6" ht="15.75" thickBot="1" x14ac:dyDescent="0.3">
      <c r="A8" s="220" t="s">
        <v>497</v>
      </c>
      <c r="B8" s="221" t="s">
        <v>863</v>
      </c>
      <c r="C8" s="221" t="s">
        <v>429</v>
      </c>
      <c r="D8" s="221" t="s">
        <v>913</v>
      </c>
      <c r="E8" s="221" t="s">
        <v>914</v>
      </c>
      <c r="F8" s="222" t="s">
        <v>864</v>
      </c>
    </row>
    <row r="9" spans="1:6" x14ac:dyDescent="0.25">
      <c r="A9" s="213" t="s">
        <v>865</v>
      </c>
      <c r="B9" s="213" t="s">
        <v>498</v>
      </c>
      <c r="C9" s="213" t="s">
        <v>499</v>
      </c>
      <c r="D9" s="213">
        <v>0</v>
      </c>
      <c r="E9" s="213">
        <v>308</v>
      </c>
      <c r="F9" s="213">
        <v>378</v>
      </c>
    </row>
    <row r="10" spans="1:6" x14ac:dyDescent="0.25">
      <c r="A10" s="214" t="s">
        <v>865</v>
      </c>
      <c r="B10" s="214" t="s">
        <v>500</v>
      </c>
      <c r="C10" s="214" t="s">
        <v>499</v>
      </c>
      <c r="D10" s="214">
        <v>0</v>
      </c>
      <c r="E10" s="214">
        <v>1451</v>
      </c>
      <c r="F10" s="214">
        <v>2597</v>
      </c>
    </row>
    <row r="11" spans="1:6" x14ac:dyDescent="0.25">
      <c r="A11" s="214" t="s">
        <v>865</v>
      </c>
      <c r="B11" s="214" t="s">
        <v>501</v>
      </c>
      <c r="C11" s="214" t="s">
        <v>502</v>
      </c>
      <c r="D11" s="214">
        <v>0</v>
      </c>
      <c r="E11" s="214">
        <v>1568</v>
      </c>
      <c r="F11" s="214">
        <v>12703</v>
      </c>
    </row>
    <row r="12" spans="1:6" x14ac:dyDescent="0.25">
      <c r="A12" s="214" t="s">
        <v>865</v>
      </c>
      <c r="B12" s="214" t="s">
        <v>503</v>
      </c>
      <c r="C12" s="214" t="s">
        <v>504</v>
      </c>
      <c r="D12" s="214">
        <v>0</v>
      </c>
      <c r="E12" s="214">
        <v>3298</v>
      </c>
      <c r="F12" s="214">
        <v>7798</v>
      </c>
    </row>
    <row r="13" spans="1:6" x14ac:dyDescent="0.25">
      <c r="A13" s="214" t="s">
        <v>865</v>
      </c>
      <c r="B13" s="214" t="s">
        <v>505</v>
      </c>
      <c r="C13" s="214" t="s">
        <v>506</v>
      </c>
      <c r="D13" s="214">
        <v>0</v>
      </c>
      <c r="E13" s="214">
        <v>1887</v>
      </c>
      <c r="F13" s="214">
        <v>4040</v>
      </c>
    </row>
    <row r="14" spans="1:6" x14ac:dyDescent="0.25">
      <c r="A14" s="214" t="s">
        <v>865</v>
      </c>
      <c r="B14" s="214" t="s">
        <v>507</v>
      </c>
      <c r="C14" s="214" t="s">
        <v>508</v>
      </c>
      <c r="D14" s="214">
        <v>0</v>
      </c>
      <c r="E14" s="214">
        <v>1361</v>
      </c>
      <c r="F14" s="214">
        <v>13680</v>
      </c>
    </row>
    <row r="15" spans="1:6" x14ac:dyDescent="0.25">
      <c r="A15" s="214" t="s">
        <v>865</v>
      </c>
      <c r="B15" s="214" t="s">
        <v>509</v>
      </c>
      <c r="C15" s="214" t="s">
        <v>510</v>
      </c>
      <c r="D15" s="214">
        <v>0</v>
      </c>
      <c r="E15" s="214">
        <v>1768</v>
      </c>
      <c r="F15" s="214">
        <v>6660</v>
      </c>
    </row>
    <row r="16" spans="1:6" x14ac:dyDescent="0.25">
      <c r="A16" s="214" t="s">
        <v>865</v>
      </c>
      <c r="B16" s="214" t="s">
        <v>511</v>
      </c>
      <c r="C16" s="214" t="s">
        <v>512</v>
      </c>
      <c r="D16" s="214">
        <v>1</v>
      </c>
      <c r="E16" s="214">
        <v>1608</v>
      </c>
      <c r="F16" s="214">
        <v>50424.065000000002</v>
      </c>
    </row>
    <row r="17" spans="1:6" x14ac:dyDescent="0.25">
      <c r="A17" s="214" t="s">
        <v>865</v>
      </c>
      <c r="B17" s="214" t="s">
        <v>513</v>
      </c>
      <c r="C17" s="214" t="s">
        <v>514</v>
      </c>
      <c r="D17" s="214">
        <v>0</v>
      </c>
      <c r="E17" s="214">
        <v>175</v>
      </c>
      <c r="F17" s="214">
        <v>1012.4</v>
      </c>
    </row>
    <row r="18" spans="1:6" x14ac:dyDescent="0.25">
      <c r="A18" s="214" t="s">
        <v>865</v>
      </c>
      <c r="B18" s="214" t="s">
        <v>515</v>
      </c>
      <c r="C18" s="214" t="s">
        <v>516</v>
      </c>
      <c r="D18" s="214">
        <v>0</v>
      </c>
      <c r="E18" s="214">
        <v>7667</v>
      </c>
      <c r="F18" s="214">
        <v>24877.223999999998</v>
      </c>
    </row>
    <row r="19" spans="1:6" x14ac:dyDescent="0.25">
      <c r="A19" s="214" t="s">
        <v>865</v>
      </c>
      <c r="B19" s="214" t="s">
        <v>517</v>
      </c>
      <c r="C19" s="214" t="s">
        <v>514</v>
      </c>
      <c r="D19" s="214">
        <v>0</v>
      </c>
      <c r="E19" s="214">
        <v>373</v>
      </c>
      <c r="F19" s="214">
        <v>1462.63</v>
      </c>
    </row>
    <row r="20" spans="1:6" x14ac:dyDescent="0.25">
      <c r="A20" s="214" t="s">
        <v>865</v>
      </c>
      <c r="B20" s="214" t="s">
        <v>518</v>
      </c>
      <c r="C20" s="214" t="s">
        <v>519</v>
      </c>
      <c r="D20" s="214">
        <v>0</v>
      </c>
      <c r="E20" s="214">
        <v>8360</v>
      </c>
      <c r="F20" s="214">
        <v>17496</v>
      </c>
    </row>
    <row r="21" spans="1:6" x14ac:dyDescent="0.25">
      <c r="A21" s="214" t="s">
        <v>865</v>
      </c>
      <c r="B21" s="214" t="s">
        <v>520</v>
      </c>
      <c r="C21" s="214" t="s">
        <v>521</v>
      </c>
      <c r="D21" s="214">
        <v>0</v>
      </c>
      <c r="E21" s="214">
        <v>1485</v>
      </c>
      <c r="F21" s="214">
        <v>9276.9500000000007</v>
      </c>
    </row>
    <row r="22" spans="1:6" x14ac:dyDescent="0.25">
      <c r="A22" s="214" t="s">
        <v>865</v>
      </c>
      <c r="B22" s="214" t="s">
        <v>522</v>
      </c>
      <c r="C22" s="214" t="s">
        <v>523</v>
      </c>
      <c r="D22" s="214">
        <v>1</v>
      </c>
      <c r="E22" s="214">
        <v>2956</v>
      </c>
      <c r="F22" s="214">
        <v>39550.317000000003</v>
      </c>
    </row>
    <row r="23" spans="1:6" x14ac:dyDescent="0.25">
      <c r="A23" s="214" t="s">
        <v>865</v>
      </c>
      <c r="B23" s="214" t="s">
        <v>524</v>
      </c>
      <c r="C23" s="214" t="s">
        <v>525</v>
      </c>
      <c r="D23" s="214">
        <v>0</v>
      </c>
      <c r="E23" s="214">
        <v>4148</v>
      </c>
      <c r="F23" s="214">
        <v>6280</v>
      </c>
    </row>
    <row r="24" spans="1:6" x14ac:dyDescent="0.25">
      <c r="A24" s="214" t="s">
        <v>865</v>
      </c>
      <c r="B24" s="214" t="s">
        <v>526</v>
      </c>
      <c r="C24" s="214" t="s">
        <v>527</v>
      </c>
      <c r="D24" s="214">
        <v>1</v>
      </c>
      <c r="E24" s="214">
        <v>7416</v>
      </c>
      <c r="F24" s="214">
        <v>109331.86</v>
      </c>
    </row>
    <row r="25" spans="1:6" x14ac:dyDescent="0.25">
      <c r="A25" s="214" t="s">
        <v>865</v>
      </c>
      <c r="B25" s="214" t="s">
        <v>528</v>
      </c>
      <c r="C25" s="214" t="s">
        <v>499</v>
      </c>
      <c r="D25" s="214">
        <v>0</v>
      </c>
      <c r="E25" s="214">
        <v>854</v>
      </c>
      <c r="F25" s="214">
        <v>2200</v>
      </c>
    </row>
    <row r="26" spans="1:6" x14ac:dyDescent="0.25">
      <c r="A26" s="214" t="s">
        <v>865</v>
      </c>
      <c r="B26" s="214" t="s">
        <v>529</v>
      </c>
      <c r="C26" s="214" t="s">
        <v>530</v>
      </c>
      <c r="D26" s="214">
        <v>0</v>
      </c>
      <c r="E26" s="214">
        <v>3941</v>
      </c>
      <c r="F26" s="214">
        <v>6700</v>
      </c>
    </row>
    <row r="27" spans="1:6" x14ac:dyDescent="0.25">
      <c r="A27" s="214" t="s">
        <v>865</v>
      </c>
      <c r="B27" s="214" t="s">
        <v>531</v>
      </c>
      <c r="C27" s="214" t="s">
        <v>527</v>
      </c>
      <c r="D27" s="214">
        <v>0</v>
      </c>
      <c r="E27" s="214">
        <v>721</v>
      </c>
      <c r="F27" s="214">
        <v>1200</v>
      </c>
    </row>
    <row r="28" spans="1:6" x14ac:dyDescent="0.25">
      <c r="A28" s="214" t="s">
        <v>865</v>
      </c>
      <c r="B28" s="214" t="s">
        <v>532</v>
      </c>
      <c r="C28" s="214" t="s">
        <v>533</v>
      </c>
      <c r="D28" s="214">
        <v>0</v>
      </c>
      <c r="E28" s="214">
        <v>4686</v>
      </c>
      <c r="F28" s="214">
        <v>815</v>
      </c>
    </row>
    <row r="29" spans="1:6" x14ac:dyDescent="0.25">
      <c r="A29" s="214" t="s">
        <v>865</v>
      </c>
      <c r="B29" s="214" t="s">
        <v>534</v>
      </c>
      <c r="C29" s="214" t="s">
        <v>499</v>
      </c>
      <c r="D29" s="214">
        <v>0</v>
      </c>
      <c r="E29" s="214">
        <v>273</v>
      </c>
      <c r="F29" s="214">
        <v>455</v>
      </c>
    </row>
    <row r="30" spans="1:6" x14ac:dyDescent="0.25">
      <c r="A30" s="214" t="s">
        <v>865</v>
      </c>
      <c r="B30" s="214" t="s">
        <v>535</v>
      </c>
      <c r="C30" s="214" t="s">
        <v>536</v>
      </c>
      <c r="D30" s="214">
        <v>0</v>
      </c>
      <c r="E30" s="214">
        <v>26</v>
      </c>
      <c r="F30" s="214">
        <v>63</v>
      </c>
    </row>
    <row r="31" spans="1:6" x14ac:dyDescent="0.25">
      <c r="A31" s="214" t="s">
        <v>865</v>
      </c>
      <c r="B31" s="214" t="s">
        <v>537</v>
      </c>
      <c r="C31" s="214" t="s">
        <v>538</v>
      </c>
      <c r="D31" s="214">
        <v>0</v>
      </c>
      <c r="E31" s="214">
        <v>1898</v>
      </c>
      <c r="F31" s="214">
        <v>9183.2489999999998</v>
      </c>
    </row>
    <row r="32" spans="1:6" x14ac:dyDescent="0.25">
      <c r="A32" s="214" t="s">
        <v>865</v>
      </c>
      <c r="B32" s="214" t="s">
        <v>539</v>
      </c>
      <c r="C32" s="214" t="s">
        <v>538</v>
      </c>
      <c r="D32" s="214">
        <v>0</v>
      </c>
      <c r="E32" s="214">
        <v>1768</v>
      </c>
      <c r="F32" s="214">
        <v>5754.6480000000001</v>
      </c>
    </row>
    <row r="33" spans="1:6" x14ac:dyDescent="0.25">
      <c r="A33" s="214" t="s">
        <v>865</v>
      </c>
      <c r="B33" s="214" t="s">
        <v>540</v>
      </c>
      <c r="C33" s="214" t="s">
        <v>541</v>
      </c>
      <c r="D33" s="214">
        <v>0</v>
      </c>
      <c r="E33" s="214">
        <v>2055</v>
      </c>
      <c r="F33" s="214">
        <v>7063.7920000000004</v>
      </c>
    </row>
    <row r="34" spans="1:6" x14ac:dyDescent="0.25">
      <c r="A34" s="214" t="s">
        <v>865</v>
      </c>
      <c r="B34" s="214" t="s">
        <v>542</v>
      </c>
      <c r="C34" s="214" t="s">
        <v>543</v>
      </c>
      <c r="D34" s="214">
        <v>0</v>
      </c>
      <c r="E34" s="214">
        <v>400</v>
      </c>
      <c r="F34" s="214">
        <v>12116.618</v>
      </c>
    </row>
    <row r="35" spans="1:6" x14ac:dyDescent="0.25">
      <c r="A35" s="214" t="s">
        <v>865</v>
      </c>
      <c r="B35" s="214" t="s">
        <v>544</v>
      </c>
      <c r="C35" s="214" t="s">
        <v>545</v>
      </c>
      <c r="D35" s="214">
        <v>0</v>
      </c>
      <c r="E35" s="214">
        <v>287</v>
      </c>
      <c r="F35" s="214">
        <v>730</v>
      </c>
    </row>
    <row r="36" spans="1:6" x14ac:dyDescent="0.25">
      <c r="A36" s="214" t="s">
        <v>865</v>
      </c>
      <c r="B36" s="214" t="s">
        <v>546</v>
      </c>
      <c r="C36" s="214" t="s">
        <v>547</v>
      </c>
      <c r="D36" s="214">
        <v>0</v>
      </c>
      <c r="E36" s="214">
        <v>1890</v>
      </c>
      <c r="F36" s="214">
        <v>2541</v>
      </c>
    </row>
    <row r="37" spans="1:6" x14ac:dyDescent="0.25">
      <c r="A37" s="214" t="s">
        <v>865</v>
      </c>
      <c r="B37" s="214" t="s">
        <v>548</v>
      </c>
      <c r="C37" s="214" t="s">
        <v>549</v>
      </c>
      <c r="D37" s="214">
        <v>0</v>
      </c>
      <c r="E37" s="214">
        <v>491</v>
      </c>
      <c r="F37" s="214">
        <v>560</v>
      </c>
    </row>
    <row r="38" spans="1:6" x14ac:dyDescent="0.25">
      <c r="A38" s="214" t="s">
        <v>865</v>
      </c>
      <c r="B38" s="214" t="s">
        <v>550</v>
      </c>
      <c r="C38" s="214" t="s">
        <v>543</v>
      </c>
      <c r="D38" s="214">
        <v>0</v>
      </c>
      <c r="E38" s="214">
        <v>288</v>
      </c>
      <c r="F38" s="214">
        <v>750</v>
      </c>
    </row>
    <row r="39" spans="1:6" x14ac:dyDescent="0.25">
      <c r="A39" s="214" t="s">
        <v>865</v>
      </c>
      <c r="B39" s="214" t="s">
        <v>551</v>
      </c>
      <c r="C39" s="214" t="s">
        <v>552</v>
      </c>
      <c r="D39" s="214">
        <v>0</v>
      </c>
      <c r="E39" s="214">
        <v>1674</v>
      </c>
      <c r="F39" s="214">
        <v>4805</v>
      </c>
    </row>
    <row r="40" spans="1:6" x14ac:dyDescent="0.25">
      <c r="A40" s="214" t="s">
        <v>865</v>
      </c>
      <c r="B40" s="214" t="s">
        <v>553</v>
      </c>
      <c r="C40" s="214" t="s">
        <v>554</v>
      </c>
      <c r="D40" s="214">
        <v>0</v>
      </c>
      <c r="E40" s="214">
        <v>799</v>
      </c>
      <c r="F40" s="214">
        <v>530</v>
      </c>
    </row>
    <row r="41" spans="1:6" x14ac:dyDescent="0.25">
      <c r="A41" s="214" t="s">
        <v>865</v>
      </c>
      <c r="B41" s="214" t="s">
        <v>555</v>
      </c>
      <c r="C41" s="214" t="s">
        <v>536</v>
      </c>
      <c r="D41" s="214">
        <v>0</v>
      </c>
      <c r="E41" s="214">
        <v>2247</v>
      </c>
      <c r="F41" s="214">
        <v>2087</v>
      </c>
    </row>
    <row r="42" spans="1:6" x14ac:dyDescent="0.25">
      <c r="A42" s="214" t="s">
        <v>865</v>
      </c>
      <c r="B42" s="214" t="s">
        <v>556</v>
      </c>
      <c r="C42" s="214" t="s">
        <v>557</v>
      </c>
      <c r="D42" s="214">
        <v>0</v>
      </c>
      <c r="E42" s="214">
        <v>4465</v>
      </c>
      <c r="F42" s="214">
        <v>42436.714</v>
      </c>
    </row>
    <row r="43" spans="1:6" x14ac:dyDescent="0.25">
      <c r="A43" s="214" t="s">
        <v>865</v>
      </c>
      <c r="B43" s="214" t="s">
        <v>558</v>
      </c>
      <c r="C43" s="214" t="s">
        <v>557</v>
      </c>
      <c r="D43" s="214">
        <v>0</v>
      </c>
      <c r="E43" s="214">
        <v>1291</v>
      </c>
      <c r="F43" s="214">
        <v>8166.4049999999997</v>
      </c>
    </row>
    <row r="44" spans="1:6" x14ac:dyDescent="0.25">
      <c r="A44" s="214" t="s">
        <v>865</v>
      </c>
      <c r="B44" s="214" t="s">
        <v>559</v>
      </c>
      <c r="C44" s="214" t="s">
        <v>560</v>
      </c>
      <c r="D44" s="214">
        <v>1</v>
      </c>
      <c r="E44" s="214">
        <v>1386</v>
      </c>
      <c r="F44" s="214">
        <v>71406.224000000002</v>
      </c>
    </row>
    <row r="45" spans="1:6" x14ac:dyDescent="0.25">
      <c r="A45" s="214" t="s">
        <v>865</v>
      </c>
      <c r="B45" s="214" t="s">
        <v>561</v>
      </c>
      <c r="C45" s="214" t="s">
        <v>536</v>
      </c>
      <c r="D45" s="214">
        <v>0</v>
      </c>
      <c r="E45" s="214">
        <v>2399</v>
      </c>
      <c r="F45" s="214">
        <v>3900</v>
      </c>
    </row>
    <row r="46" spans="1:6" x14ac:dyDescent="0.25">
      <c r="A46" s="214" t="s">
        <v>865</v>
      </c>
      <c r="B46" s="214" t="s">
        <v>562</v>
      </c>
      <c r="C46" s="214" t="s">
        <v>563</v>
      </c>
      <c r="D46" s="214">
        <v>0</v>
      </c>
      <c r="E46" s="214">
        <v>555</v>
      </c>
      <c r="F46" s="214">
        <v>1737.6510000000001</v>
      </c>
    </row>
    <row r="47" spans="1:6" x14ac:dyDescent="0.25">
      <c r="A47" s="214" t="s">
        <v>865</v>
      </c>
      <c r="B47" s="214" t="s">
        <v>564</v>
      </c>
      <c r="C47" s="214" t="s">
        <v>536</v>
      </c>
      <c r="D47" s="214">
        <v>0</v>
      </c>
      <c r="E47" s="214">
        <v>566</v>
      </c>
      <c r="F47" s="214">
        <v>700</v>
      </c>
    </row>
    <row r="48" spans="1:6" x14ac:dyDescent="0.25">
      <c r="A48" s="214" t="s">
        <v>865</v>
      </c>
      <c r="B48" s="214" t="s">
        <v>565</v>
      </c>
      <c r="C48" s="214" t="s">
        <v>566</v>
      </c>
      <c r="D48" s="214">
        <v>0</v>
      </c>
      <c r="E48" s="214">
        <v>31</v>
      </c>
      <c r="F48" s="214">
        <v>650</v>
      </c>
    </row>
    <row r="49" spans="1:6" x14ac:dyDescent="0.25">
      <c r="A49" s="214" t="s">
        <v>865</v>
      </c>
      <c r="B49" s="214" t="s">
        <v>567</v>
      </c>
      <c r="C49" s="214" t="s">
        <v>568</v>
      </c>
      <c r="D49" s="214">
        <v>0</v>
      </c>
      <c r="E49" s="214">
        <v>5627</v>
      </c>
      <c r="F49" s="214">
        <v>28859.579000000002</v>
      </c>
    </row>
    <row r="50" spans="1:6" x14ac:dyDescent="0.25">
      <c r="A50" s="214" t="s">
        <v>865</v>
      </c>
      <c r="B50" s="214" t="s">
        <v>569</v>
      </c>
      <c r="C50" s="214" t="s">
        <v>915</v>
      </c>
      <c r="D50" s="214">
        <v>0</v>
      </c>
      <c r="E50" s="214">
        <v>105</v>
      </c>
      <c r="F50" s="214">
        <v>2190.1460000000002</v>
      </c>
    </row>
    <row r="51" spans="1:6" x14ac:dyDescent="0.25">
      <c r="A51" s="214" t="s">
        <v>865</v>
      </c>
      <c r="B51" s="214" t="s">
        <v>570</v>
      </c>
      <c r="C51" s="214" t="s">
        <v>566</v>
      </c>
      <c r="D51" s="214">
        <v>0</v>
      </c>
      <c r="E51" s="214">
        <v>26</v>
      </c>
      <c r="F51" s="214">
        <v>140</v>
      </c>
    </row>
    <row r="52" spans="1:6" x14ac:dyDescent="0.25">
      <c r="A52" s="214" t="s">
        <v>865</v>
      </c>
      <c r="B52" s="214" t="s">
        <v>571</v>
      </c>
      <c r="C52" s="214" t="s">
        <v>566</v>
      </c>
      <c r="D52" s="214">
        <v>0</v>
      </c>
      <c r="E52" s="214">
        <v>577</v>
      </c>
      <c r="F52" s="214">
        <v>6810</v>
      </c>
    </row>
    <row r="53" spans="1:6" x14ac:dyDescent="0.25">
      <c r="A53" s="214" t="s">
        <v>865</v>
      </c>
      <c r="B53" s="214" t="s">
        <v>572</v>
      </c>
      <c r="C53" s="214" t="s">
        <v>566</v>
      </c>
      <c r="D53" s="214">
        <v>0</v>
      </c>
      <c r="E53" s="214">
        <v>218</v>
      </c>
      <c r="F53" s="214">
        <v>8712.7000000000007</v>
      </c>
    </row>
    <row r="54" spans="1:6" x14ac:dyDescent="0.25">
      <c r="A54" s="214" t="s">
        <v>865</v>
      </c>
      <c r="B54" s="214" t="s">
        <v>573</v>
      </c>
      <c r="C54" s="214" t="s">
        <v>574</v>
      </c>
      <c r="D54" s="214">
        <v>0</v>
      </c>
      <c r="E54" s="214">
        <v>381</v>
      </c>
      <c r="F54" s="214">
        <v>600</v>
      </c>
    </row>
    <row r="55" spans="1:6" x14ac:dyDescent="0.25">
      <c r="A55" s="214" t="s">
        <v>865</v>
      </c>
      <c r="B55" s="214" t="s">
        <v>575</v>
      </c>
      <c r="C55" s="214" t="s">
        <v>536</v>
      </c>
      <c r="D55" s="214">
        <v>0</v>
      </c>
      <c r="E55" s="214">
        <v>440</v>
      </c>
      <c r="F55" s="214">
        <v>740</v>
      </c>
    </row>
    <row r="56" spans="1:6" x14ac:dyDescent="0.25">
      <c r="A56" s="214" t="s">
        <v>865</v>
      </c>
      <c r="B56" s="214" t="s">
        <v>576</v>
      </c>
      <c r="C56" s="214" t="s">
        <v>577</v>
      </c>
      <c r="D56" s="214">
        <v>0</v>
      </c>
      <c r="E56" s="214">
        <v>422</v>
      </c>
      <c r="F56" s="214">
        <v>450</v>
      </c>
    </row>
    <row r="57" spans="1:6" x14ac:dyDescent="0.25">
      <c r="A57" s="214" t="s">
        <v>865</v>
      </c>
      <c r="B57" s="214" t="s">
        <v>578</v>
      </c>
      <c r="C57" s="214" t="s">
        <v>579</v>
      </c>
      <c r="D57" s="214">
        <v>0</v>
      </c>
      <c r="E57" s="214">
        <v>157</v>
      </c>
      <c r="F57" s="214">
        <v>100</v>
      </c>
    </row>
    <row r="58" spans="1:6" x14ac:dyDescent="0.25">
      <c r="A58" s="214" t="s">
        <v>865</v>
      </c>
      <c r="B58" s="214" t="s">
        <v>580</v>
      </c>
      <c r="C58" s="214" t="s">
        <v>574</v>
      </c>
      <c r="D58" s="214">
        <v>0</v>
      </c>
      <c r="E58" s="214">
        <v>1049</v>
      </c>
      <c r="F58" s="214">
        <v>2700</v>
      </c>
    </row>
    <row r="59" spans="1:6" x14ac:dyDescent="0.25">
      <c r="A59" s="214" t="s">
        <v>865</v>
      </c>
      <c r="B59" s="214" t="s">
        <v>581</v>
      </c>
      <c r="C59" s="214" t="s">
        <v>536</v>
      </c>
      <c r="D59" s="214">
        <v>0</v>
      </c>
      <c r="E59" s="214">
        <v>599</v>
      </c>
      <c r="F59" s="214">
        <v>675</v>
      </c>
    </row>
    <row r="60" spans="1:6" x14ac:dyDescent="0.25">
      <c r="A60" s="214" t="s">
        <v>865</v>
      </c>
      <c r="B60" s="214" t="s">
        <v>582</v>
      </c>
      <c r="C60" s="214" t="s">
        <v>583</v>
      </c>
      <c r="D60" s="214">
        <v>0</v>
      </c>
      <c r="E60" s="214">
        <v>2105</v>
      </c>
      <c r="F60" s="214">
        <v>10818.75</v>
      </c>
    </row>
    <row r="61" spans="1:6" x14ac:dyDescent="0.25">
      <c r="A61" s="214" t="s">
        <v>865</v>
      </c>
      <c r="B61" s="214" t="s">
        <v>584</v>
      </c>
      <c r="C61" s="214" t="s">
        <v>499</v>
      </c>
      <c r="D61" s="214">
        <v>0</v>
      </c>
      <c r="E61" s="214">
        <v>4433</v>
      </c>
      <c r="F61" s="214">
        <v>141</v>
      </c>
    </row>
    <row r="62" spans="1:6" x14ac:dyDescent="0.25">
      <c r="A62" s="214" t="s">
        <v>865</v>
      </c>
      <c r="B62" s="214" t="s">
        <v>585</v>
      </c>
      <c r="C62" s="214" t="s">
        <v>499</v>
      </c>
      <c r="D62" s="214">
        <v>0</v>
      </c>
      <c r="E62" s="214">
        <v>720</v>
      </c>
      <c r="F62" s="214">
        <v>440</v>
      </c>
    </row>
    <row r="63" spans="1:6" x14ac:dyDescent="0.25">
      <c r="A63" s="214" t="s">
        <v>865</v>
      </c>
      <c r="B63" s="214" t="s">
        <v>586</v>
      </c>
      <c r="C63" s="214" t="s">
        <v>587</v>
      </c>
      <c r="D63" s="214">
        <v>0</v>
      </c>
      <c r="E63" s="214">
        <v>1067</v>
      </c>
      <c r="F63" s="214">
        <v>135</v>
      </c>
    </row>
    <row r="64" spans="1:6" x14ac:dyDescent="0.25">
      <c r="A64" s="214" t="s">
        <v>865</v>
      </c>
      <c r="B64" s="214" t="s">
        <v>588</v>
      </c>
      <c r="C64" s="214" t="s">
        <v>499</v>
      </c>
      <c r="D64" s="214">
        <v>0</v>
      </c>
      <c r="E64" s="214">
        <v>8182</v>
      </c>
      <c r="F64" s="214">
        <v>2131.9</v>
      </c>
    </row>
    <row r="65" spans="1:6" x14ac:dyDescent="0.25">
      <c r="A65" s="214" t="s">
        <v>865</v>
      </c>
      <c r="B65" s="214" t="s">
        <v>589</v>
      </c>
      <c r="C65" s="214" t="s">
        <v>499</v>
      </c>
      <c r="D65" s="214">
        <v>0</v>
      </c>
      <c r="E65" s="214">
        <v>1654</v>
      </c>
      <c r="F65" s="214">
        <v>310</v>
      </c>
    </row>
    <row r="66" spans="1:6" x14ac:dyDescent="0.25">
      <c r="A66" s="214" t="s">
        <v>865</v>
      </c>
      <c r="B66" s="214" t="s">
        <v>590</v>
      </c>
      <c r="C66" s="214" t="s">
        <v>499</v>
      </c>
      <c r="D66" s="214">
        <v>0</v>
      </c>
      <c r="E66" s="214">
        <v>4602</v>
      </c>
      <c r="F66" s="214">
        <v>920</v>
      </c>
    </row>
    <row r="67" spans="1:6" x14ac:dyDescent="0.25">
      <c r="A67" s="214" t="s">
        <v>865</v>
      </c>
      <c r="B67" s="214" t="s">
        <v>591</v>
      </c>
      <c r="C67" s="214" t="s">
        <v>499</v>
      </c>
      <c r="D67" s="214">
        <v>0</v>
      </c>
      <c r="E67" s="214">
        <v>2582</v>
      </c>
      <c r="F67" s="214">
        <v>15247.705</v>
      </c>
    </row>
    <row r="68" spans="1:6" x14ac:dyDescent="0.25">
      <c r="A68" s="214" t="s">
        <v>865</v>
      </c>
      <c r="B68" s="214" t="s">
        <v>592</v>
      </c>
      <c r="C68" s="214" t="s">
        <v>593</v>
      </c>
      <c r="D68" s="214">
        <v>0</v>
      </c>
      <c r="E68" s="214">
        <v>1550</v>
      </c>
      <c r="F68" s="214">
        <v>220</v>
      </c>
    </row>
    <row r="69" spans="1:6" x14ac:dyDescent="0.25">
      <c r="A69" s="214" t="s">
        <v>865</v>
      </c>
      <c r="B69" s="214" t="s">
        <v>594</v>
      </c>
      <c r="C69" s="214" t="s">
        <v>595</v>
      </c>
      <c r="D69" s="214">
        <v>1</v>
      </c>
      <c r="E69" s="214">
        <v>2256</v>
      </c>
      <c r="F69" s="214">
        <v>139168.16500000001</v>
      </c>
    </row>
    <row r="70" spans="1:6" x14ac:dyDescent="0.25">
      <c r="A70" s="214" t="s">
        <v>865</v>
      </c>
      <c r="B70" s="214" t="s">
        <v>596</v>
      </c>
      <c r="C70" s="214" t="s">
        <v>595</v>
      </c>
      <c r="D70" s="214">
        <v>0</v>
      </c>
      <c r="E70" s="214">
        <v>902</v>
      </c>
      <c r="F70" s="214">
        <v>10576.703</v>
      </c>
    </row>
    <row r="71" spans="1:6" x14ac:dyDescent="0.25">
      <c r="A71" s="214" t="s">
        <v>865</v>
      </c>
      <c r="B71" s="214" t="s">
        <v>916</v>
      </c>
      <c r="C71" s="214" t="s">
        <v>917</v>
      </c>
      <c r="D71" s="214">
        <v>0</v>
      </c>
      <c r="E71" s="214">
        <v>2642</v>
      </c>
      <c r="F71" s="214">
        <v>8084</v>
      </c>
    </row>
    <row r="72" spans="1:6" x14ac:dyDescent="0.25">
      <c r="A72" s="214" t="s">
        <v>865</v>
      </c>
      <c r="B72" s="214" t="s">
        <v>597</v>
      </c>
      <c r="C72" s="214" t="s">
        <v>499</v>
      </c>
      <c r="D72" s="214">
        <v>0</v>
      </c>
      <c r="E72" s="214">
        <v>604</v>
      </c>
      <c r="F72" s="214">
        <v>150</v>
      </c>
    </row>
    <row r="73" spans="1:6" x14ac:dyDescent="0.25">
      <c r="A73" s="214" t="s">
        <v>865</v>
      </c>
      <c r="B73" s="214" t="s">
        <v>866</v>
      </c>
      <c r="C73" s="214" t="s">
        <v>499</v>
      </c>
      <c r="D73" s="214">
        <v>0</v>
      </c>
      <c r="E73" s="214">
        <v>277</v>
      </c>
      <c r="F73" s="214">
        <v>93</v>
      </c>
    </row>
    <row r="74" spans="1:6" x14ac:dyDescent="0.25">
      <c r="A74" s="214" t="s">
        <v>865</v>
      </c>
      <c r="B74" s="214" t="s">
        <v>598</v>
      </c>
      <c r="C74" s="214" t="s">
        <v>599</v>
      </c>
      <c r="D74" s="214">
        <v>0</v>
      </c>
      <c r="E74" s="214">
        <v>5093</v>
      </c>
      <c r="F74" s="214">
        <v>100</v>
      </c>
    </row>
    <row r="75" spans="1:6" x14ac:dyDescent="0.25">
      <c r="A75" s="214" t="s">
        <v>865</v>
      </c>
      <c r="B75" s="214" t="s">
        <v>600</v>
      </c>
      <c r="C75" s="214" t="s">
        <v>499</v>
      </c>
      <c r="D75" s="214">
        <v>0</v>
      </c>
      <c r="E75" s="214">
        <v>2318</v>
      </c>
      <c r="F75" s="214">
        <v>880</v>
      </c>
    </row>
    <row r="76" spans="1:6" x14ac:dyDescent="0.25">
      <c r="A76" s="214" t="s">
        <v>865</v>
      </c>
      <c r="B76" s="214" t="s">
        <v>918</v>
      </c>
      <c r="C76" s="214" t="s">
        <v>919</v>
      </c>
      <c r="D76" s="214">
        <v>0</v>
      </c>
      <c r="E76" s="214">
        <v>2792</v>
      </c>
      <c r="F76" s="214">
        <v>9208.4500000000007</v>
      </c>
    </row>
    <row r="77" spans="1:6" x14ac:dyDescent="0.25">
      <c r="A77" s="214" t="s">
        <v>865</v>
      </c>
      <c r="B77" s="214" t="s">
        <v>601</v>
      </c>
      <c r="C77" s="214" t="s">
        <v>602</v>
      </c>
      <c r="D77" s="214">
        <v>0</v>
      </c>
      <c r="E77" s="214">
        <v>2022</v>
      </c>
      <c r="F77" s="214">
        <v>2660</v>
      </c>
    </row>
    <row r="78" spans="1:6" x14ac:dyDescent="0.25">
      <c r="A78" s="214" t="s">
        <v>865</v>
      </c>
      <c r="B78" s="214" t="s">
        <v>603</v>
      </c>
      <c r="C78" s="214" t="s">
        <v>577</v>
      </c>
      <c r="D78" s="214">
        <v>1</v>
      </c>
      <c r="E78" s="214">
        <v>4500</v>
      </c>
      <c r="F78" s="214">
        <v>240</v>
      </c>
    </row>
    <row r="79" spans="1:6" x14ac:dyDescent="0.25">
      <c r="A79" s="214" t="s">
        <v>865</v>
      </c>
      <c r="B79" s="214" t="s">
        <v>604</v>
      </c>
      <c r="C79" s="214" t="s">
        <v>536</v>
      </c>
      <c r="D79" s="214">
        <v>0</v>
      </c>
      <c r="E79" s="214">
        <v>315</v>
      </c>
      <c r="F79" s="214">
        <v>1101</v>
      </c>
    </row>
    <row r="80" spans="1:6" x14ac:dyDescent="0.25">
      <c r="A80" s="214" t="s">
        <v>865</v>
      </c>
      <c r="B80" s="214" t="s">
        <v>605</v>
      </c>
      <c r="C80" s="214" t="s">
        <v>574</v>
      </c>
      <c r="D80" s="214">
        <v>0</v>
      </c>
      <c r="E80" s="214">
        <v>3664</v>
      </c>
      <c r="F80" s="214">
        <v>2370</v>
      </c>
    </row>
    <row r="81" spans="1:6" x14ac:dyDescent="0.25">
      <c r="A81" s="214" t="s">
        <v>865</v>
      </c>
      <c r="B81" s="214" t="s">
        <v>606</v>
      </c>
      <c r="C81" s="214" t="s">
        <v>536</v>
      </c>
      <c r="D81" s="214">
        <v>0</v>
      </c>
      <c r="E81" s="214">
        <v>2236</v>
      </c>
      <c r="F81" s="214">
        <v>3130</v>
      </c>
    </row>
    <row r="82" spans="1:6" x14ac:dyDescent="0.25">
      <c r="A82" s="214" t="s">
        <v>865</v>
      </c>
      <c r="B82" s="214" t="s">
        <v>607</v>
      </c>
      <c r="C82" s="214" t="s">
        <v>608</v>
      </c>
      <c r="D82" s="214">
        <v>0</v>
      </c>
      <c r="E82" s="214">
        <v>668</v>
      </c>
      <c r="F82" s="214">
        <v>185</v>
      </c>
    </row>
    <row r="83" spans="1:6" x14ac:dyDescent="0.25">
      <c r="A83" s="214" t="s">
        <v>865</v>
      </c>
      <c r="B83" s="214" t="s">
        <v>609</v>
      </c>
      <c r="C83" s="214" t="s">
        <v>610</v>
      </c>
      <c r="D83" s="214">
        <v>0</v>
      </c>
      <c r="E83" s="214">
        <v>1125</v>
      </c>
      <c r="F83" s="214">
        <v>120</v>
      </c>
    </row>
    <row r="84" spans="1:6" x14ac:dyDescent="0.25">
      <c r="A84" s="214" t="s">
        <v>865</v>
      </c>
      <c r="B84" s="214" t="s">
        <v>611</v>
      </c>
      <c r="C84" s="214" t="s">
        <v>608</v>
      </c>
      <c r="D84" s="214">
        <v>0</v>
      </c>
      <c r="E84" s="214">
        <v>1142</v>
      </c>
      <c r="F84" s="214">
        <v>540</v>
      </c>
    </row>
    <row r="85" spans="1:6" x14ac:dyDescent="0.25">
      <c r="A85" s="214" t="s">
        <v>865</v>
      </c>
      <c r="B85" s="214" t="s">
        <v>612</v>
      </c>
      <c r="C85" s="214" t="s">
        <v>608</v>
      </c>
      <c r="D85" s="214">
        <v>0</v>
      </c>
      <c r="E85" s="214">
        <v>667</v>
      </c>
      <c r="F85" s="214">
        <v>250</v>
      </c>
    </row>
    <row r="86" spans="1:6" x14ac:dyDescent="0.25">
      <c r="A86" s="214" t="s">
        <v>865</v>
      </c>
      <c r="B86" s="214" t="s">
        <v>613</v>
      </c>
      <c r="C86" s="214" t="s">
        <v>608</v>
      </c>
      <c r="D86" s="214">
        <v>0</v>
      </c>
      <c r="E86" s="214">
        <v>678</v>
      </c>
      <c r="F86" s="214">
        <v>135</v>
      </c>
    </row>
    <row r="87" spans="1:6" x14ac:dyDescent="0.25">
      <c r="A87" s="214" t="s">
        <v>865</v>
      </c>
      <c r="B87" s="214" t="s">
        <v>614</v>
      </c>
      <c r="C87" s="214" t="s">
        <v>608</v>
      </c>
      <c r="D87" s="214">
        <v>0</v>
      </c>
      <c r="E87" s="214">
        <v>2686</v>
      </c>
      <c r="F87" s="214">
        <v>900</v>
      </c>
    </row>
    <row r="88" spans="1:6" x14ac:dyDescent="0.25">
      <c r="A88" s="214" t="s">
        <v>865</v>
      </c>
      <c r="B88" s="214" t="s">
        <v>615</v>
      </c>
      <c r="C88" s="214" t="s">
        <v>610</v>
      </c>
      <c r="D88" s="214">
        <v>0</v>
      </c>
      <c r="E88" s="214">
        <v>951</v>
      </c>
      <c r="F88" s="214">
        <v>320</v>
      </c>
    </row>
    <row r="89" spans="1:6" x14ac:dyDescent="0.25">
      <c r="A89" s="214" t="s">
        <v>865</v>
      </c>
      <c r="B89" s="214" t="s">
        <v>616</v>
      </c>
      <c r="C89" s="214" t="s">
        <v>608</v>
      </c>
      <c r="D89" s="214">
        <v>0</v>
      </c>
      <c r="E89" s="214">
        <v>4421</v>
      </c>
      <c r="F89" s="214">
        <v>1370</v>
      </c>
    </row>
    <row r="90" spans="1:6" x14ac:dyDescent="0.25">
      <c r="A90" s="214" t="s">
        <v>865</v>
      </c>
      <c r="B90" s="214" t="s">
        <v>617</v>
      </c>
      <c r="C90" s="214" t="s">
        <v>608</v>
      </c>
      <c r="D90" s="214">
        <v>0</v>
      </c>
      <c r="E90" s="214">
        <v>439</v>
      </c>
      <c r="F90" s="214">
        <v>120</v>
      </c>
    </row>
    <row r="91" spans="1:6" x14ac:dyDescent="0.25">
      <c r="A91" s="214" t="s">
        <v>865</v>
      </c>
      <c r="B91" s="214" t="s">
        <v>618</v>
      </c>
      <c r="C91" s="214" t="s">
        <v>608</v>
      </c>
      <c r="D91" s="214">
        <v>0</v>
      </c>
      <c r="E91" s="214">
        <v>6821</v>
      </c>
      <c r="F91" s="214">
        <v>1760</v>
      </c>
    </row>
    <row r="92" spans="1:6" x14ac:dyDescent="0.25">
      <c r="A92" s="214" t="s">
        <v>865</v>
      </c>
      <c r="B92" s="214" t="s">
        <v>619</v>
      </c>
      <c r="C92" s="214" t="s">
        <v>577</v>
      </c>
      <c r="D92" s="214">
        <v>0</v>
      </c>
      <c r="E92" s="214">
        <v>2521</v>
      </c>
      <c r="F92" s="214">
        <v>190</v>
      </c>
    </row>
    <row r="93" spans="1:6" x14ac:dyDescent="0.25">
      <c r="A93" s="214" t="s">
        <v>865</v>
      </c>
      <c r="B93" s="214" t="s">
        <v>620</v>
      </c>
      <c r="C93" s="214" t="s">
        <v>577</v>
      </c>
      <c r="D93" s="214">
        <v>0</v>
      </c>
      <c r="E93" s="214">
        <v>1963</v>
      </c>
      <c r="F93" s="214">
        <v>230</v>
      </c>
    </row>
    <row r="94" spans="1:6" x14ac:dyDescent="0.25">
      <c r="A94" s="214" t="s">
        <v>865</v>
      </c>
      <c r="B94" s="214" t="s">
        <v>621</v>
      </c>
      <c r="C94" s="214" t="s">
        <v>577</v>
      </c>
      <c r="D94" s="214">
        <v>0</v>
      </c>
      <c r="E94" s="214">
        <v>412</v>
      </c>
      <c r="F94" s="214">
        <v>90</v>
      </c>
    </row>
    <row r="95" spans="1:6" x14ac:dyDescent="0.25">
      <c r="A95" s="214" t="s">
        <v>865</v>
      </c>
      <c r="B95" s="214" t="s">
        <v>622</v>
      </c>
      <c r="C95" s="214" t="s">
        <v>608</v>
      </c>
      <c r="D95" s="214">
        <v>0</v>
      </c>
      <c r="E95" s="214">
        <v>577</v>
      </c>
      <c r="F95" s="214">
        <v>190</v>
      </c>
    </row>
    <row r="96" spans="1:6" x14ac:dyDescent="0.25">
      <c r="A96" s="214" t="s">
        <v>865</v>
      </c>
      <c r="B96" s="214" t="s">
        <v>623</v>
      </c>
      <c r="C96" s="214" t="s">
        <v>577</v>
      </c>
      <c r="D96" s="214">
        <v>0</v>
      </c>
      <c r="E96" s="214">
        <v>5827</v>
      </c>
      <c r="F96" s="214">
        <v>780</v>
      </c>
    </row>
    <row r="97" spans="1:6" x14ac:dyDescent="0.25">
      <c r="A97" s="214" t="s">
        <v>865</v>
      </c>
      <c r="B97" s="214" t="s">
        <v>624</v>
      </c>
      <c r="C97" s="214" t="s">
        <v>499</v>
      </c>
      <c r="D97" s="214">
        <v>2</v>
      </c>
      <c r="E97" s="214">
        <v>3220</v>
      </c>
      <c r="F97" s="214">
        <v>2210</v>
      </c>
    </row>
    <row r="98" spans="1:6" x14ac:dyDescent="0.25">
      <c r="A98" s="214" t="s">
        <v>865</v>
      </c>
      <c r="B98" s="214" t="s">
        <v>625</v>
      </c>
      <c r="C98" s="214" t="s">
        <v>608</v>
      </c>
      <c r="D98" s="214">
        <v>0</v>
      </c>
      <c r="E98" s="214">
        <v>1431</v>
      </c>
      <c r="F98" s="214">
        <v>440</v>
      </c>
    </row>
    <row r="99" spans="1:6" x14ac:dyDescent="0.25">
      <c r="A99" s="214" t="s">
        <v>865</v>
      </c>
      <c r="B99" s="214" t="s">
        <v>626</v>
      </c>
      <c r="C99" s="214" t="s">
        <v>577</v>
      </c>
      <c r="D99" s="214">
        <v>0</v>
      </c>
      <c r="E99" s="214">
        <v>106</v>
      </c>
      <c r="F99" s="214">
        <v>15</v>
      </c>
    </row>
    <row r="100" spans="1:6" x14ac:dyDescent="0.25">
      <c r="A100" s="214" t="s">
        <v>865</v>
      </c>
      <c r="B100" s="214" t="s">
        <v>627</v>
      </c>
      <c r="C100" s="214" t="s">
        <v>608</v>
      </c>
      <c r="D100" s="214">
        <v>0</v>
      </c>
      <c r="E100" s="214">
        <v>6654</v>
      </c>
      <c r="F100" s="214">
        <v>920</v>
      </c>
    </row>
    <row r="101" spans="1:6" x14ac:dyDescent="0.25">
      <c r="A101" s="214" t="s">
        <v>865</v>
      </c>
      <c r="B101" s="214" t="s">
        <v>628</v>
      </c>
      <c r="C101" s="214" t="s">
        <v>608</v>
      </c>
      <c r="D101" s="214">
        <v>0</v>
      </c>
      <c r="E101" s="214">
        <v>537</v>
      </c>
      <c r="F101" s="214">
        <v>160</v>
      </c>
    </row>
    <row r="102" spans="1:6" x14ac:dyDescent="0.25">
      <c r="A102" s="214" t="s">
        <v>865</v>
      </c>
      <c r="B102" s="214" t="s">
        <v>629</v>
      </c>
      <c r="C102" s="214" t="s">
        <v>608</v>
      </c>
      <c r="D102" s="214">
        <v>0</v>
      </c>
      <c r="E102" s="214">
        <v>656</v>
      </c>
      <c r="F102" s="214">
        <v>135</v>
      </c>
    </row>
    <row r="103" spans="1:6" x14ac:dyDescent="0.25">
      <c r="A103" s="214" t="s">
        <v>865</v>
      </c>
      <c r="B103" s="214" t="s">
        <v>630</v>
      </c>
      <c r="C103" s="214" t="s">
        <v>499</v>
      </c>
      <c r="D103" s="214">
        <v>0</v>
      </c>
      <c r="E103" s="214">
        <v>2176</v>
      </c>
      <c r="F103" s="214">
        <v>330</v>
      </c>
    </row>
    <row r="104" spans="1:6" x14ac:dyDescent="0.25">
      <c r="A104" s="214" t="s">
        <v>865</v>
      </c>
      <c r="B104" s="214" t="s">
        <v>631</v>
      </c>
      <c r="C104" s="214" t="s">
        <v>574</v>
      </c>
      <c r="D104" s="214">
        <v>0</v>
      </c>
      <c r="E104" s="214">
        <v>226</v>
      </c>
      <c r="F104" s="214">
        <v>35</v>
      </c>
    </row>
    <row r="105" spans="1:6" x14ac:dyDescent="0.25">
      <c r="A105" s="214" t="s">
        <v>865</v>
      </c>
      <c r="B105" s="214" t="s">
        <v>632</v>
      </c>
      <c r="C105" s="214" t="s">
        <v>577</v>
      </c>
      <c r="D105" s="214">
        <v>0</v>
      </c>
      <c r="E105" s="214">
        <v>6678</v>
      </c>
      <c r="F105" s="214">
        <v>480</v>
      </c>
    </row>
    <row r="106" spans="1:6" x14ac:dyDescent="0.25">
      <c r="A106" s="214" t="s">
        <v>865</v>
      </c>
      <c r="B106" s="214" t="s">
        <v>633</v>
      </c>
      <c r="C106" s="214" t="s">
        <v>499</v>
      </c>
      <c r="D106" s="214">
        <v>0</v>
      </c>
      <c r="E106" s="214">
        <v>805</v>
      </c>
      <c r="F106" s="214">
        <v>180</v>
      </c>
    </row>
    <row r="107" spans="1:6" x14ac:dyDescent="0.25">
      <c r="A107" s="214" t="s">
        <v>865</v>
      </c>
      <c r="B107" s="214" t="s">
        <v>634</v>
      </c>
      <c r="C107" s="214" t="s">
        <v>608</v>
      </c>
      <c r="D107" s="214">
        <v>0</v>
      </c>
      <c r="E107" s="214">
        <v>3151</v>
      </c>
      <c r="F107" s="214">
        <v>325</v>
      </c>
    </row>
    <row r="108" spans="1:6" x14ac:dyDescent="0.25">
      <c r="A108" s="214" t="s">
        <v>865</v>
      </c>
      <c r="B108" s="214" t="s">
        <v>635</v>
      </c>
      <c r="C108" s="214" t="s">
        <v>610</v>
      </c>
      <c r="D108" s="214">
        <v>0</v>
      </c>
      <c r="E108" s="214">
        <v>150</v>
      </c>
      <c r="F108" s="214">
        <v>38</v>
      </c>
    </row>
    <row r="109" spans="1:6" x14ac:dyDescent="0.25">
      <c r="A109" s="214" t="s">
        <v>865</v>
      </c>
      <c r="B109" s="214" t="s">
        <v>636</v>
      </c>
      <c r="C109" s="214" t="s">
        <v>608</v>
      </c>
      <c r="D109" s="214">
        <v>0</v>
      </c>
      <c r="E109" s="214">
        <v>1453</v>
      </c>
      <c r="F109" s="214">
        <v>215</v>
      </c>
    </row>
    <row r="110" spans="1:6" x14ac:dyDescent="0.25">
      <c r="A110" s="214" t="s">
        <v>865</v>
      </c>
      <c r="B110" s="214" t="s">
        <v>637</v>
      </c>
      <c r="C110" s="214" t="s">
        <v>608</v>
      </c>
      <c r="D110" s="214">
        <v>0</v>
      </c>
      <c r="E110" s="214">
        <v>1529</v>
      </c>
      <c r="F110" s="214">
        <v>470</v>
      </c>
    </row>
    <row r="111" spans="1:6" x14ac:dyDescent="0.25">
      <c r="A111" s="214" t="s">
        <v>865</v>
      </c>
      <c r="B111" s="214" t="s">
        <v>638</v>
      </c>
      <c r="C111" s="214" t="s">
        <v>577</v>
      </c>
      <c r="D111" s="214">
        <v>0</v>
      </c>
      <c r="E111" s="214">
        <v>593</v>
      </c>
      <c r="F111" s="214">
        <v>85</v>
      </c>
    </row>
    <row r="112" spans="1:6" x14ac:dyDescent="0.25">
      <c r="A112" s="214" t="s">
        <v>865</v>
      </c>
      <c r="B112" s="214" t="s">
        <v>639</v>
      </c>
      <c r="C112" s="214" t="s">
        <v>593</v>
      </c>
      <c r="D112" s="214">
        <v>0</v>
      </c>
      <c r="E112" s="214">
        <v>5527</v>
      </c>
      <c r="F112" s="214">
        <v>740</v>
      </c>
    </row>
    <row r="113" spans="1:6" x14ac:dyDescent="0.25">
      <c r="A113" s="214" t="s">
        <v>865</v>
      </c>
      <c r="B113" s="214" t="s">
        <v>640</v>
      </c>
      <c r="C113" s="214" t="s">
        <v>574</v>
      </c>
      <c r="D113" s="214">
        <v>0</v>
      </c>
      <c r="E113" s="214">
        <v>9085</v>
      </c>
      <c r="F113" s="214">
        <v>950</v>
      </c>
    </row>
    <row r="114" spans="1:6" x14ac:dyDescent="0.25">
      <c r="A114" s="214" t="s">
        <v>865</v>
      </c>
      <c r="B114" s="214" t="s">
        <v>641</v>
      </c>
      <c r="C114" s="214" t="s">
        <v>574</v>
      </c>
      <c r="D114" s="214">
        <v>0</v>
      </c>
      <c r="E114" s="214">
        <v>4719</v>
      </c>
      <c r="F114" s="214">
        <v>390</v>
      </c>
    </row>
    <row r="115" spans="1:6" x14ac:dyDescent="0.25">
      <c r="A115" s="214" t="s">
        <v>865</v>
      </c>
      <c r="B115" s="214" t="s">
        <v>642</v>
      </c>
      <c r="C115" s="214" t="s">
        <v>577</v>
      </c>
      <c r="D115" s="214">
        <v>0</v>
      </c>
      <c r="E115" s="214">
        <v>1805</v>
      </c>
      <c r="F115" s="214">
        <v>185</v>
      </c>
    </row>
    <row r="116" spans="1:6" x14ac:dyDescent="0.25">
      <c r="A116" s="214" t="s">
        <v>865</v>
      </c>
      <c r="B116" s="214" t="s">
        <v>643</v>
      </c>
      <c r="C116" s="214" t="s">
        <v>577</v>
      </c>
      <c r="D116" s="214">
        <v>0</v>
      </c>
      <c r="E116" s="214">
        <v>1405</v>
      </c>
      <c r="F116" s="214">
        <v>290</v>
      </c>
    </row>
    <row r="117" spans="1:6" x14ac:dyDescent="0.25">
      <c r="A117" s="214" t="s">
        <v>865</v>
      </c>
      <c r="B117" s="214" t="s">
        <v>644</v>
      </c>
      <c r="C117" s="214" t="s">
        <v>645</v>
      </c>
      <c r="D117" s="214">
        <v>0</v>
      </c>
      <c r="E117" s="214">
        <v>4191</v>
      </c>
      <c r="F117" s="214">
        <v>865</v>
      </c>
    </row>
    <row r="118" spans="1:6" x14ac:dyDescent="0.25">
      <c r="A118" s="214" t="s">
        <v>865</v>
      </c>
      <c r="B118" s="214" t="s">
        <v>646</v>
      </c>
      <c r="C118" s="214" t="s">
        <v>577</v>
      </c>
      <c r="D118" s="214">
        <v>0</v>
      </c>
      <c r="E118" s="214">
        <v>1943</v>
      </c>
      <c r="F118" s="214">
        <v>180</v>
      </c>
    </row>
    <row r="119" spans="1:6" x14ac:dyDescent="0.25">
      <c r="A119" s="214" t="s">
        <v>865</v>
      </c>
      <c r="B119" s="214" t="s">
        <v>647</v>
      </c>
      <c r="C119" s="214" t="s">
        <v>608</v>
      </c>
      <c r="D119" s="214">
        <v>0</v>
      </c>
      <c r="E119" s="214">
        <v>3700</v>
      </c>
      <c r="F119" s="214">
        <v>623</v>
      </c>
    </row>
    <row r="120" spans="1:6" x14ac:dyDescent="0.25">
      <c r="A120" s="214" t="s">
        <v>865</v>
      </c>
      <c r="B120" s="214" t="s">
        <v>648</v>
      </c>
      <c r="C120" s="214" t="s">
        <v>608</v>
      </c>
      <c r="D120" s="214">
        <v>0</v>
      </c>
      <c r="E120" s="214">
        <v>2952</v>
      </c>
      <c r="F120" s="214">
        <v>255</v>
      </c>
    </row>
    <row r="121" spans="1:6" x14ac:dyDescent="0.25">
      <c r="A121" s="214" t="s">
        <v>865</v>
      </c>
      <c r="B121" s="214" t="s">
        <v>649</v>
      </c>
      <c r="C121" s="214" t="s">
        <v>577</v>
      </c>
      <c r="D121" s="214">
        <v>0</v>
      </c>
      <c r="E121" s="214">
        <v>478</v>
      </c>
      <c r="F121" s="214">
        <v>70</v>
      </c>
    </row>
    <row r="122" spans="1:6" x14ac:dyDescent="0.25">
      <c r="A122" s="214" t="s">
        <v>865</v>
      </c>
      <c r="B122" s="214" t="s">
        <v>650</v>
      </c>
      <c r="C122" s="214" t="s">
        <v>577</v>
      </c>
      <c r="D122" s="214">
        <v>0</v>
      </c>
      <c r="E122" s="214">
        <v>751</v>
      </c>
      <c r="F122" s="214">
        <v>97</v>
      </c>
    </row>
    <row r="123" spans="1:6" x14ac:dyDescent="0.25">
      <c r="A123" s="214" t="s">
        <v>865</v>
      </c>
      <c r="B123" s="214" t="s">
        <v>651</v>
      </c>
      <c r="C123" s="214" t="s">
        <v>608</v>
      </c>
      <c r="D123" s="214">
        <v>0</v>
      </c>
      <c r="E123" s="214">
        <v>1792</v>
      </c>
      <c r="F123" s="214">
        <v>224</v>
      </c>
    </row>
    <row r="124" spans="1:6" x14ac:dyDescent="0.25">
      <c r="A124" s="214" t="s">
        <v>865</v>
      </c>
      <c r="B124" s="214" t="s">
        <v>652</v>
      </c>
      <c r="C124" s="214" t="s">
        <v>608</v>
      </c>
      <c r="D124" s="214">
        <v>0</v>
      </c>
      <c r="E124" s="214">
        <v>1779</v>
      </c>
      <c r="F124" s="214">
        <v>200</v>
      </c>
    </row>
    <row r="125" spans="1:6" x14ac:dyDescent="0.25">
      <c r="A125" s="214" t="s">
        <v>865</v>
      </c>
      <c r="B125" s="214" t="s">
        <v>653</v>
      </c>
      <c r="C125" s="214" t="s">
        <v>536</v>
      </c>
      <c r="D125" s="214">
        <v>1</v>
      </c>
      <c r="E125" s="214">
        <v>2019</v>
      </c>
      <c r="F125" s="214">
        <v>2238.6999999999998</v>
      </c>
    </row>
    <row r="126" spans="1:6" x14ac:dyDescent="0.25">
      <c r="A126" s="214" t="s">
        <v>865</v>
      </c>
      <c r="B126" s="214" t="s">
        <v>654</v>
      </c>
      <c r="C126" s="214" t="s">
        <v>608</v>
      </c>
      <c r="D126" s="214">
        <v>0</v>
      </c>
      <c r="E126" s="214">
        <v>3407</v>
      </c>
      <c r="F126" s="214">
        <v>480</v>
      </c>
    </row>
    <row r="127" spans="1:6" x14ac:dyDescent="0.25">
      <c r="A127" s="214" t="s">
        <v>865</v>
      </c>
      <c r="B127" s="214" t="s">
        <v>655</v>
      </c>
      <c r="C127" s="214" t="s">
        <v>608</v>
      </c>
      <c r="D127" s="214">
        <v>0</v>
      </c>
      <c r="E127" s="214">
        <v>1907</v>
      </c>
      <c r="F127" s="214">
        <v>800</v>
      </c>
    </row>
    <row r="128" spans="1:6" x14ac:dyDescent="0.25">
      <c r="A128" s="214" t="s">
        <v>865</v>
      </c>
      <c r="B128" s="214" t="s">
        <v>656</v>
      </c>
      <c r="C128" s="214" t="s">
        <v>608</v>
      </c>
      <c r="D128" s="214">
        <v>0</v>
      </c>
      <c r="E128" s="214">
        <v>7599</v>
      </c>
      <c r="F128" s="214">
        <v>1270</v>
      </c>
    </row>
    <row r="129" spans="1:6" x14ac:dyDescent="0.25">
      <c r="A129" s="214" t="s">
        <v>865</v>
      </c>
      <c r="B129" s="214" t="s">
        <v>657</v>
      </c>
      <c r="C129" s="214" t="s">
        <v>610</v>
      </c>
      <c r="D129" s="214">
        <v>0</v>
      </c>
      <c r="E129" s="214">
        <v>2921</v>
      </c>
      <c r="F129" s="214">
        <v>680</v>
      </c>
    </row>
    <row r="130" spans="1:6" x14ac:dyDescent="0.25">
      <c r="A130" s="214" t="s">
        <v>865</v>
      </c>
      <c r="B130" s="214" t="s">
        <v>658</v>
      </c>
      <c r="C130" s="214" t="s">
        <v>587</v>
      </c>
      <c r="D130" s="214">
        <v>0</v>
      </c>
      <c r="E130" s="214">
        <v>1623</v>
      </c>
      <c r="F130" s="214">
        <v>215</v>
      </c>
    </row>
    <row r="131" spans="1:6" x14ac:dyDescent="0.25">
      <c r="A131" s="214" t="s">
        <v>865</v>
      </c>
      <c r="B131" s="214" t="s">
        <v>659</v>
      </c>
      <c r="C131" s="214" t="s">
        <v>499</v>
      </c>
      <c r="D131" s="214">
        <v>0</v>
      </c>
      <c r="E131" s="214">
        <v>1666</v>
      </c>
      <c r="F131" s="214">
        <v>407</v>
      </c>
    </row>
    <row r="132" spans="1:6" x14ac:dyDescent="0.25">
      <c r="A132" s="214" t="s">
        <v>865</v>
      </c>
      <c r="B132" s="214" t="s">
        <v>660</v>
      </c>
      <c r="C132" s="214" t="s">
        <v>608</v>
      </c>
      <c r="D132" s="214">
        <v>1</v>
      </c>
      <c r="E132" s="214">
        <v>6035</v>
      </c>
      <c r="F132" s="214">
        <v>2334</v>
      </c>
    </row>
    <row r="133" spans="1:6" x14ac:dyDescent="0.25">
      <c r="A133" s="214" t="s">
        <v>865</v>
      </c>
      <c r="B133" s="214" t="s">
        <v>661</v>
      </c>
      <c r="C133" s="214" t="s">
        <v>608</v>
      </c>
      <c r="D133" s="214">
        <v>0</v>
      </c>
      <c r="E133" s="214">
        <v>2664</v>
      </c>
      <c r="F133" s="214">
        <v>1820</v>
      </c>
    </row>
    <row r="134" spans="1:6" x14ac:dyDescent="0.25">
      <c r="A134" s="214" t="s">
        <v>865</v>
      </c>
      <c r="B134" s="214" t="s">
        <v>662</v>
      </c>
      <c r="C134" s="214" t="s">
        <v>608</v>
      </c>
      <c r="D134" s="214"/>
      <c r="E134" s="214">
        <v>4616</v>
      </c>
      <c r="F134" s="214">
        <v>535</v>
      </c>
    </row>
    <row r="135" spans="1:6" x14ac:dyDescent="0.25">
      <c r="A135" s="214" t="s">
        <v>865</v>
      </c>
      <c r="B135" s="214" t="s">
        <v>663</v>
      </c>
      <c r="C135" s="214" t="s">
        <v>608</v>
      </c>
      <c r="D135" s="214">
        <v>0</v>
      </c>
      <c r="E135" s="214">
        <v>1673</v>
      </c>
      <c r="F135" s="214">
        <v>755</v>
      </c>
    </row>
    <row r="136" spans="1:6" x14ac:dyDescent="0.25">
      <c r="A136" s="214" t="s">
        <v>865</v>
      </c>
      <c r="B136" s="214" t="s">
        <v>664</v>
      </c>
      <c r="C136" s="214" t="s">
        <v>610</v>
      </c>
      <c r="D136" s="214">
        <v>1</v>
      </c>
      <c r="E136" s="214">
        <v>1902</v>
      </c>
      <c r="F136" s="214">
        <v>1960</v>
      </c>
    </row>
    <row r="137" spans="1:6" x14ac:dyDescent="0.25">
      <c r="A137" s="214" t="s">
        <v>865</v>
      </c>
      <c r="B137" s="214" t="s">
        <v>665</v>
      </c>
      <c r="C137" s="214" t="s">
        <v>608</v>
      </c>
      <c r="D137" s="214">
        <v>0</v>
      </c>
      <c r="E137" s="214">
        <v>6886</v>
      </c>
      <c r="F137" s="214">
        <v>1400.5650000000001</v>
      </c>
    </row>
    <row r="138" spans="1:6" x14ac:dyDescent="0.25">
      <c r="A138" s="214" t="s">
        <v>865</v>
      </c>
      <c r="B138" s="214" t="s">
        <v>666</v>
      </c>
      <c r="C138" s="214" t="s">
        <v>577</v>
      </c>
      <c r="D138" s="214">
        <v>1</v>
      </c>
      <c r="E138" s="214">
        <v>987</v>
      </c>
      <c r="F138" s="214">
        <v>1460</v>
      </c>
    </row>
    <row r="139" spans="1:6" x14ac:dyDescent="0.25">
      <c r="A139" s="214" t="s">
        <v>865</v>
      </c>
      <c r="B139" s="214" t="s">
        <v>667</v>
      </c>
      <c r="C139" s="214" t="s">
        <v>608</v>
      </c>
      <c r="D139" s="214">
        <v>0</v>
      </c>
      <c r="E139" s="214">
        <v>6594</v>
      </c>
      <c r="F139" s="214">
        <v>1550</v>
      </c>
    </row>
    <row r="140" spans="1:6" x14ac:dyDescent="0.25">
      <c r="A140" s="214" t="s">
        <v>865</v>
      </c>
      <c r="B140" s="214" t="s">
        <v>668</v>
      </c>
      <c r="C140" s="214" t="s">
        <v>608</v>
      </c>
      <c r="D140" s="214">
        <v>0</v>
      </c>
      <c r="E140" s="214">
        <v>8348</v>
      </c>
      <c r="F140" s="214">
        <v>1070.2</v>
      </c>
    </row>
    <row r="141" spans="1:6" x14ac:dyDescent="0.25">
      <c r="A141" s="214" t="s">
        <v>865</v>
      </c>
      <c r="B141" s="214" t="s">
        <v>669</v>
      </c>
      <c r="C141" s="214" t="s">
        <v>577</v>
      </c>
      <c r="D141" s="214">
        <v>0</v>
      </c>
      <c r="E141" s="214">
        <v>371</v>
      </c>
      <c r="F141" s="214">
        <v>100</v>
      </c>
    </row>
    <row r="142" spans="1:6" x14ac:dyDescent="0.25">
      <c r="A142" s="214" t="s">
        <v>865</v>
      </c>
      <c r="B142" s="214" t="s">
        <v>670</v>
      </c>
      <c r="C142" s="214" t="s">
        <v>608</v>
      </c>
      <c r="D142" s="214">
        <v>1</v>
      </c>
      <c r="E142" s="214">
        <v>1049</v>
      </c>
      <c r="F142" s="214">
        <v>2660</v>
      </c>
    </row>
    <row r="143" spans="1:6" x14ac:dyDescent="0.25">
      <c r="A143" s="214" t="s">
        <v>865</v>
      </c>
      <c r="B143" s="214" t="s">
        <v>671</v>
      </c>
      <c r="C143" s="214" t="s">
        <v>608</v>
      </c>
      <c r="D143" s="214">
        <v>0</v>
      </c>
      <c r="E143" s="214">
        <v>3661</v>
      </c>
      <c r="F143" s="214">
        <v>2236</v>
      </c>
    </row>
    <row r="144" spans="1:6" x14ac:dyDescent="0.25">
      <c r="A144" s="214" t="s">
        <v>865</v>
      </c>
      <c r="B144" s="214" t="s">
        <v>672</v>
      </c>
      <c r="C144" s="214" t="s">
        <v>530</v>
      </c>
      <c r="D144" s="214">
        <v>0</v>
      </c>
      <c r="E144" s="214">
        <v>2429</v>
      </c>
      <c r="F144" s="214">
        <v>9747.3799999999992</v>
      </c>
    </row>
    <row r="145" spans="1:6" x14ac:dyDescent="0.25">
      <c r="A145" s="214" t="s">
        <v>865</v>
      </c>
      <c r="B145" s="214" t="s">
        <v>673</v>
      </c>
      <c r="C145" s="214" t="s">
        <v>579</v>
      </c>
      <c r="D145" s="214">
        <v>0</v>
      </c>
      <c r="E145" s="214">
        <v>237</v>
      </c>
      <c r="F145" s="214">
        <v>350</v>
      </c>
    </row>
    <row r="146" spans="1:6" x14ac:dyDescent="0.25">
      <c r="A146" s="214" t="s">
        <v>865</v>
      </c>
      <c r="B146" s="214" t="s">
        <v>674</v>
      </c>
      <c r="C146" s="214" t="s">
        <v>675</v>
      </c>
      <c r="D146" s="214">
        <v>0</v>
      </c>
      <c r="E146" s="214">
        <v>0</v>
      </c>
      <c r="F146" s="214">
        <v>310.83199999999999</v>
      </c>
    </row>
    <row r="147" spans="1:6" x14ac:dyDescent="0.25">
      <c r="A147" s="214" t="s">
        <v>865</v>
      </c>
      <c r="B147" s="214" t="s">
        <v>676</v>
      </c>
      <c r="C147" s="214" t="s">
        <v>677</v>
      </c>
      <c r="D147" s="214">
        <v>0</v>
      </c>
      <c r="E147" s="214">
        <v>0</v>
      </c>
      <c r="F147" s="214">
        <v>4120.6120000000001</v>
      </c>
    </row>
    <row r="148" spans="1:6" x14ac:dyDescent="0.25">
      <c r="A148" s="214" t="s">
        <v>865</v>
      </c>
      <c r="B148" s="214" t="s">
        <v>678</v>
      </c>
      <c r="C148" s="214" t="s">
        <v>679</v>
      </c>
      <c r="D148" s="214">
        <v>0</v>
      </c>
      <c r="E148" s="214">
        <v>246</v>
      </c>
      <c r="F148" s="214">
        <v>3679.5</v>
      </c>
    </row>
    <row r="149" spans="1:6" x14ac:dyDescent="0.25">
      <c r="A149" s="214" t="s">
        <v>865</v>
      </c>
      <c r="B149" s="214" t="s">
        <v>680</v>
      </c>
      <c r="C149" s="214" t="s">
        <v>679</v>
      </c>
      <c r="D149" s="214">
        <v>0</v>
      </c>
      <c r="E149" s="214">
        <v>1186</v>
      </c>
      <c r="F149" s="214">
        <v>5925</v>
      </c>
    </row>
    <row r="150" spans="1:6" x14ac:dyDescent="0.25">
      <c r="A150" s="214" t="s">
        <v>865</v>
      </c>
      <c r="B150" s="214" t="s">
        <v>681</v>
      </c>
      <c r="C150" s="214" t="s">
        <v>679</v>
      </c>
      <c r="D150" s="214">
        <v>0</v>
      </c>
      <c r="E150" s="214">
        <v>1038</v>
      </c>
      <c r="F150" s="214">
        <v>6096</v>
      </c>
    </row>
    <row r="151" spans="1:6" x14ac:dyDescent="0.25">
      <c r="A151" s="214" t="s">
        <v>865</v>
      </c>
      <c r="B151" s="214" t="s">
        <v>920</v>
      </c>
      <c r="C151" s="214" t="s">
        <v>566</v>
      </c>
      <c r="D151" s="214">
        <v>0</v>
      </c>
      <c r="E151" s="214">
        <v>0</v>
      </c>
      <c r="F151" s="214">
        <v>38044</v>
      </c>
    </row>
    <row r="152" spans="1:6" x14ac:dyDescent="0.25">
      <c r="A152" s="214" t="s">
        <v>865</v>
      </c>
      <c r="B152" s="214" t="s">
        <v>682</v>
      </c>
      <c r="C152" s="214" t="s">
        <v>683</v>
      </c>
      <c r="D152" s="214">
        <v>0</v>
      </c>
      <c r="E152" s="214">
        <v>0</v>
      </c>
      <c r="F152" s="214">
        <v>6458.4849999999997</v>
      </c>
    </row>
    <row r="153" spans="1:6" x14ac:dyDescent="0.25">
      <c r="A153" s="214" t="s">
        <v>865</v>
      </c>
      <c r="B153" s="214" t="s">
        <v>684</v>
      </c>
      <c r="C153" s="214" t="s">
        <v>608</v>
      </c>
      <c r="D153" s="214">
        <v>1</v>
      </c>
      <c r="E153" s="214">
        <v>1055</v>
      </c>
      <c r="F153" s="214">
        <v>1279.2</v>
      </c>
    </row>
    <row r="154" spans="1:6" x14ac:dyDescent="0.25">
      <c r="A154" s="214" t="s">
        <v>865</v>
      </c>
      <c r="B154" s="214" t="s">
        <v>685</v>
      </c>
      <c r="C154" s="214" t="s">
        <v>499</v>
      </c>
      <c r="D154" s="214">
        <v>0</v>
      </c>
      <c r="E154" s="214">
        <v>149</v>
      </c>
      <c r="F154" s="214">
        <v>20.75</v>
      </c>
    </row>
    <row r="155" spans="1:6" x14ac:dyDescent="0.25">
      <c r="A155" s="214" t="s">
        <v>865</v>
      </c>
      <c r="B155" s="214" t="s">
        <v>686</v>
      </c>
      <c r="C155" s="214" t="s">
        <v>608</v>
      </c>
      <c r="D155" s="214">
        <v>0</v>
      </c>
      <c r="E155" s="214">
        <v>198</v>
      </c>
      <c r="F155" s="214">
        <v>40</v>
      </c>
    </row>
    <row r="156" spans="1:6" x14ac:dyDescent="0.25">
      <c r="A156" s="214" t="s">
        <v>865</v>
      </c>
      <c r="B156" s="214" t="s">
        <v>687</v>
      </c>
      <c r="C156" s="214" t="s">
        <v>577</v>
      </c>
      <c r="D156" s="214">
        <v>0</v>
      </c>
      <c r="E156" s="214">
        <v>559</v>
      </c>
      <c r="F156" s="214">
        <v>74</v>
      </c>
    </row>
    <row r="157" spans="1:6" x14ac:dyDescent="0.25">
      <c r="A157" s="214" t="s">
        <v>865</v>
      </c>
      <c r="B157" s="214" t="s">
        <v>688</v>
      </c>
      <c r="C157" s="214" t="s">
        <v>608</v>
      </c>
      <c r="D157" s="214">
        <v>0</v>
      </c>
      <c r="E157" s="214">
        <v>2609</v>
      </c>
      <c r="F157" s="214">
        <v>330</v>
      </c>
    </row>
    <row r="158" spans="1:6" x14ac:dyDescent="0.25">
      <c r="A158" s="214" t="s">
        <v>865</v>
      </c>
      <c r="B158" s="214" t="s">
        <v>689</v>
      </c>
      <c r="C158" s="214" t="s">
        <v>690</v>
      </c>
      <c r="D158" s="214">
        <v>0</v>
      </c>
      <c r="E158" s="214">
        <v>2508</v>
      </c>
      <c r="F158" s="214">
        <v>873.5</v>
      </c>
    </row>
    <row r="159" spans="1:6" x14ac:dyDescent="0.25">
      <c r="A159" s="214" t="s">
        <v>865</v>
      </c>
      <c r="B159" s="214" t="s">
        <v>691</v>
      </c>
      <c r="C159" s="214" t="s">
        <v>692</v>
      </c>
      <c r="D159" s="214">
        <v>0</v>
      </c>
      <c r="E159" s="214">
        <v>1397</v>
      </c>
      <c r="F159" s="214">
        <v>580.5</v>
      </c>
    </row>
    <row r="160" spans="1:6" x14ac:dyDescent="0.25">
      <c r="A160" s="214" t="s">
        <v>865</v>
      </c>
      <c r="B160" s="214" t="s">
        <v>693</v>
      </c>
      <c r="C160" s="214" t="s">
        <v>694</v>
      </c>
      <c r="D160" s="214">
        <v>0</v>
      </c>
      <c r="E160" s="214">
        <v>3816</v>
      </c>
      <c r="F160" s="214">
        <v>1182</v>
      </c>
    </row>
    <row r="161" spans="1:6" x14ac:dyDescent="0.25">
      <c r="A161" s="214" t="s">
        <v>865</v>
      </c>
      <c r="B161" s="214" t="s">
        <v>695</v>
      </c>
      <c r="C161" s="214" t="s">
        <v>696</v>
      </c>
      <c r="D161" s="214">
        <v>0</v>
      </c>
      <c r="E161" s="214">
        <v>722</v>
      </c>
      <c r="F161" s="214">
        <v>204</v>
      </c>
    </row>
    <row r="162" spans="1:6" x14ac:dyDescent="0.25">
      <c r="A162" s="214" t="s">
        <v>865</v>
      </c>
      <c r="B162" s="214" t="s">
        <v>697</v>
      </c>
      <c r="C162" s="214" t="s">
        <v>698</v>
      </c>
      <c r="D162" s="214">
        <v>0</v>
      </c>
      <c r="E162" s="214">
        <v>707</v>
      </c>
      <c r="F162" s="214">
        <v>231</v>
      </c>
    </row>
    <row r="163" spans="1:6" x14ac:dyDescent="0.25">
      <c r="A163" s="214" t="s">
        <v>865</v>
      </c>
      <c r="B163" s="214" t="s">
        <v>699</v>
      </c>
      <c r="C163" s="214" t="s">
        <v>700</v>
      </c>
      <c r="D163" s="214">
        <v>0</v>
      </c>
      <c r="E163" s="214">
        <v>3279</v>
      </c>
      <c r="F163" s="214">
        <v>16405</v>
      </c>
    </row>
    <row r="164" spans="1:6" x14ac:dyDescent="0.25">
      <c r="A164" s="214" t="s">
        <v>865</v>
      </c>
      <c r="B164" s="214" t="s">
        <v>701</v>
      </c>
      <c r="C164" s="214" t="s">
        <v>702</v>
      </c>
      <c r="D164" s="214">
        <v>0</v>
      </c>
      <c r="E164" s="214">
        <v>1746</v>
      </c>
      <c r="F164" s="214">
        <v>746.5</v>
      </c>
    </row>
    <row r="165" spans="1:6" x14ac:dyDescent="0.25">
      <c r="A165" s="214" t="s">
        <v>865</v>
      </c>
      <c r="B165" s="214" t="s">
        <v>703</v>
      </c>
      <c r="C165" s="214" t="s">
        <v>675</v>
      </c>
      <c r="D165" s="214">
        <v>0</v>
      </c>
      <c r="E165" s="214">
        <v>0</v>
      </c>
      <c r="F165" s="214">
        <v>310.83199999999999</v>
      </c>
    </row>
    <row r="166" spans="1:6" x14ac:dyDescent="0.25">
      <c r="A166" s="214" t="s">
        <v>865</v>
      </c>
      <c r="B166" s="214" t="s">
        <v>704</v>
      </c>
      <c r="C166" s="214" t="s">
        <v>566</v>
      </c>
      <c r="D166" s="214">
        <v>0</v>
      </c>
      <c r="E166" s="214">
        <v>1002</v>
      </c>
      <c r="F166" s="214">
        <v>5359.5219999999999</v>
      </c>
    </row>
    <row r="167" spans="1:6" x14ac:dyDescent="0.25">
      <c r="A167" s="214" t="s">
        <v>865</v>
      </c>
      <c r="B167" s="214" t="s">
        <v>705</v>
      </c>
      <c r="C167" s="214" t="s">
        <v>552</v>
      </c>
      <c r="D167" s="214">
        <v>0</v>
      </c>
      <c r="E167" s="214">
        <v>257</v>
      </c>
      <c r="F167" s="214">
        <v>6445.9560000000001</v>
      </c>
    </row>
    <row r="168" spans="1:6" x14ac:dyDescent="0.25">
      <c r="A168" s="214" t="s">
        <v>865</v>
      </c>
      <c r="B168" s="214" t="s">
        <v>706</v>
      </c>
      <c r="C168" s="214" t="s">
        <v>707</v>
      </c>
      <c r="D168" s="214">
        <v>0</v>
      </c>
      <c r="E168" s="214">
        <v>2458</v>
      </c>
      <c r="F168" s="214">
        <v>4121.96</v>
      </c>
    </row>
    <row r="169" spans="1:6" x14ac:dyDescent="0.25">
      <c r="A169" s="214" t="s">
        <v>865</v>
      </c>
      <c r="B169" s="214" t="s">
        <v>708</v>
      </c>
      <c r="C169" s="214" t="s">
        <v>549</v>
      </c>
      <c r="D169" s="214">
        <v>0</v>
      </c>
      <c r="E169" s="214">
        <v>108</v>
      </c>
      <c r="F169" s="214">
        <v>375</v>
      </c>
    </row>
    <row r="170" spans="1:6" x14ac:dyDescent="0.25">
      <c r="A170" s="214" t="s">
        <v>865</v>
      </c>
      <c r="B170" s="214" t="s">
        <v>709</v>
      </c>
      <c r="C170" s="214" t="s">
        <v>549</v>
      </c>
      <c r="D170" s="214">
        <v>0</v>
      </c>
      <c r="E170" s="214">
        <v>1382</v>
      </c>
      <c r="F170" s="214">
        <v>4790</v>
      </c>
    </row>
    <row r="171" spans="1:6" x14ac:dyDescent="0.25">
      <c r="A171" s="214" t="s">
        <v>865</v>
      </c>
      <c r="B171" s="214" t="s">
        <v>710</v>
      </c>
      <c r="C171" s="214" t="s">
        <v>549</v>
      </c>
      <c r="D171" s="214">
        <v>0</v>
      </c>
      <c r="E171" s="214">
        <v>35</v>
      </c>
      <c r="F171" s="214">
        <v>50</v>
      </c>
    </row>
    <row r="172" spans="1:6" x14ac:dyDescent="0.25">
      <c r="A172" s="214" t="s">
        <v>865</v>
      </c>
      <c r="B172" s="214" t="s">
        <v>711</v>
      </c>
      <c r="C172" s="214" t="s">
        <v>712</v>
      </c>
      <c r="D172" s="214">
        <v>0</v>
      </c>
      <c r="E172" s="214">
        <v>1214</v>
      </c>
      <c r="F172" s="214">
        <v>227</v>
      </c>
    </row>
    <row r="173" spans="1:6" x14ac:dyDescent="0.25">
      <c r="A173" s="214" t="s">
        <v>865</v>
      </c>
      <c r="B173" s="214" t="s">
        <v>713</v>
      </c>
      <c r="C173" s="214" t="s">
        <v>714</v>
      </c>
      <c r="D173" s="214">
        <v>0</v>
      </c>
      <c r="E173" s="214">
        <v>3346</v>
      </c>
      <c r="F173" s="214">
        <v>15636</v>
      </c>
    </row>
    <row r="174" spans="1:6" x14ac:dyDescent="0.25">
      <c r="A174" s="214" t="s">
        <v>865</v>
      </c>
      <c r="B174" s="214" t="s">
        <v>715</v>
      </c>
      <c r="C174" s="214" t="s">
        <v>716</v>
      </c>
      <c r="D174" s="214">
        <v>0</v>
      </c>
      <c r="E174" s="214">
        <v>1525</v>
      </c>
      <c r="F174" s="214">
        <v>12967.157999999999</v>
      </c>
    </row>
    <row r="175" spans="1:6" x14ac:dyDescent="0.25">
      <c r="A175" s="214" t="s">
        <v>865</v>
      </c>
      <c r="B175" s="214" t="s">
        <v>717</v>
      </c>
      <c r="C175" s="214" t="s">
        <v>718</v>
      </c>
      <c r="D175" s="214">
        <v>0</v>
      </c>
      <c r="E175" s="214">
        <v>2811</v>
      </c>
      <c r="F175" s="214">
        <v>25870</v>
      </c>
    </row>
    <row r="176" spans="1:6" x14ac:dyDescent="0.25">
      <c r="A176" s="214" t="s">
        <v>865</v>
      </c>
      <c r="B176" s="214" t="s">
        <v>719</v>
      </c>
      <c r="C176" s="214" t="s">
        <v>712</v>
      </c>
      <c r="D176" s="214">
        <v>0</v>
      </c>
      <c r="E176" s="214">
        <v>3649</v>
      </c>
      <c r="F176" s="214">
        <v>683</v>
      </c>
    </row>
    <row r="177" spans="1:6" x14ac:dyDescent="0.25">
      <c r="A177" s="214" t="s">
        <v>865</v>
      </c>
      <c r="B177" s="214" t="s">
        <v>720</v>
      </c>
      <c r="C177" s="214" t="s">
        <v>721</v>
      </c>
      <c r="D177" s="214">
        <v>0</v>
      </c>
      <c r="E177" s="214">
        <v>866</v>
      </c>
      <c r="F177" s="214">
        <v>2445</v>
      </c>
    </row>
    <row r="178" spans="1:6" x14ac:dyDescent="0.25">
      <c r="A178" s="214" t="s">
        <v>865</v>
      </c>
      <c r="B178" s="214" t="s">
        <v>722</v>
      </c>
      <c r="C178" s="214" t="s">
        <v>536</v>
      </c>
      <c r="D178" s="214"/>
      <c r="E178" s="214">
        <v>481</v>
      </c>
      <c r="F178" s="214">
        <v>60</v>
      </c>
    </row>
    <row r="179" spans="1:6" x14ac:dyDescent="0.25">
      <c r="A179" s="214" t="s">
        <v>865</v>
      </c>
      <c r="B179" s="214" t="s">
        <v>723</v>
      </c>
      <c r="C179" s="214" t="s">
        <v>724</v>
      </c>
      <c r="D179" s="214"/>
      <c r="E179" s="214">
        <v>2419</v>
      </c>
      <c r="F179" s="214">
        <v>3630</v>
      </c>
    </row>
    <row r="180" spans="1:6" x14ac:dyDescent="0.25">
      <c r="A180" s="214" t="s">
        <v>865</v>
      </c>
      <c r="B180" s="214" t="s">
        <v>725</v>
      </c>
      <c r="C180" s="214" t="s">
        <v>726</v>
      </c>
      <c r="D180" s="214"/>
      <c r="E180" s="214">
        <v>2035</v>
      </c>
      <c r="F180" s="214">
        <v>3050</v>
      </c>
    </row>
    <row r="181" spans="1:6" x14ac:dyDescent="0.25">
      <c r="A181" s="214" t="s">
        <v>865</v>
      </c>
      <c r="B181" s="214" t="s">
        <v>727</v>
      </c>
      <c r="C181" s="214" t="s">
        <v>530</v>
      </c>
      <c r="D181" s="214"/>
      <c r="E181" s="214">
        <v>1217</v>
      </c>
      <c r="F181" s="214">
        <v>1820</v>
      </c>
    </row>
    <row r="182" spans="1:6" x14ac:dyDescent="0.25">
      <c r="A182" s="214" t="s">
        <v>865</v>
      </c>
      <c r="B182" s="214" t="s">
        <v>728</v>
      </c>
      <c r="C182" s="214" t="s">
        <v>724</v>
      </c>
      <c r="D182" s="214"/>
      <c r="E182" s="214">
        <v>1228</v>
      </c>
      <c r="F182" s="214">
        <v>1840</v>
      </c>
    </row>
    <row r="183" spans="1:6" x14ac:dyDescent="0.25">
      <c r="A183" s="214" t="s">
        <v>865</v>
      </c>
      <c r="B183" s="214" t="s">
        <v>729</v>
      </c>
      <c r="C183" s="214" t="s">
        <v>730</v>
      </c>
      <c r="D183" s="214"/>
      <c r="E183" s="214">
        <v>1160</v>
      </c>
      <c r="F183" s="214">
        <v>1740</v>
      </c>
    </row>
    <row r="184" spans="1:6" x14ac:dyDescent="0.25">
      <c r="A184" s="214" t="s">
        <v>865</v>
      </c>
      <c r="B184" s="214" t="s">
        <v>731</v>
      </c>
      <c r="C184" s="214" t="s">
        <v>724</v>
      </c>
      <c r="D184" s="214"/>
      <c r="E184" s="214">
        <v>486</v>
      </c>
      <c r="F184" s="214">
        <v>730</v>
      </c>
    </row>
    <row r="185" spans="1:6" x14ac:dyDescent="0.25">
      <c r="A185" s="214" t="s">
        <v>865</v>
      </c>
      <c r="B185" s="214" t="s">
        <v>732</v>
      </c>
      <c r="C185" s="214" t="s">
        <v>867</v>
      </c>
      <c r="D185" s="214"/>
      <c r="E185" s="214">
        <v>730</v>
      </c>
      <c r="F185" s="214">
        <v>9157.0529999999999</v>
      </c>
    </row>
    <row r="186" spans="1:6" x14ac:dyDescent="0.25">
      <c r="A186" s="214" t="s">
        <v>865</v>
      </c>
      <c r="B186" s="214" t="s">
        <v>734</v>
      </c>
      <c r="C186" s="214" t="s">
        <v>724</v>
      </c>
      <c r="D186" s="214"/>
      <c r="E186" s="214">
        <v>745</v>
      </c>
      <c r="F186" s="214">
        <v>1120</v>
      </c>
    </row>
    <row r="187" spans="1:6" x14ac:dyDescent="0.25">
      <c r="A187" s="214" t="s">
        <v>865</v>
      </c>
      <c r="B187" s="214" t="s">
        <v>735</v>
      </c>
      <c r="C187" s="214" t="s">
        <v>733</v>
      </c>
      <c r="D187" s="214"/>
      <c r="E187" s="214">
        <v>812</v>
      </c>
      <c r="F187" s="214">
        <v>1220</v>
      </c>
    </row>
    <row r="188" spans="1:6" x14ac:dyDescent="0.25">
      <c r="A188" s="214" t="s">
        <v>865</v>
      </c>
      <c r="B188" s="214" t="s">
        <v>736</v>
      </c>
      <c r="C188" s="214" t="s">
        <v>733</v>
      </c>
      <c r="D188" s="214"/>
      <c r="E188" s="214">
        <v>118</v>
      </c>
      <c r="F188" s="214">
        <v>180</v>
      </c>
    </row>
    <row r="189" spans="1:6" x14ac:dyDescent="0.25">
      <c r="A189" s="214" t="s">
        <v>865</v>
      </c>
      <c r="B189" s="214" t="s">
        <v>737</v>
      </c>
      <c r="C189" s="214" t="s">
        <v>738</v>
      </c>
      <c r="D189" s="214"/>
      <c r="E189" s="214">
        <v>595</v>
      </c>
      <c r="F189" s="214">
        <v>890</v>
      </c>
    </row>
    <row r="190" spans="1:6" x14ac:dyDescent="0.25">
      <c r="A190" s="214" t="s">
        <v>865</v>
      </c>
      <c r="B190" s="214" t="s">
        <v>739</v>
      </c>
      <c r="C190" s="214" t="s">
        <v>724</v>
      </c>
      <c r="D190" s="214"/>
      <c r="E190" s="214">
        <v>3137</v>
      </c>
      <c r="F190" s="214">
        <v>4700</v>
      </c>
    </row>
    <row r="191" spans="1:6" x14ac:dyDescent="0.25">
      <c r="A191" s="214" t="s">
        <v>865</v>
      </c>
      <c r="B191" s="214" t="s">
        <v>740</v>
      </c>
      <c r="C191" s="214" t="s">
        <v>741</v>
      </c>
      <c r="D191" s="214"/>
      <c r="E191" s="214">
        <v>1256</v>
      </c>
      <c r="F191" s="214">
        <v>1880</v>
      </c>
    </row>
    <row r="192" spans="1:6" x14ac:dyDescent="0.25">
      <c r="A192" s="214" t="s">
        <v>865</v>
      </c>
      <c r="B192" s="214" t="s">
        <v>742</v>
      </c>
      <c r="C192" s="214" t="s">
        <v>743</v>
      </c>
      <c r="D192" s="214"/>
      <c r="E192" s="214">
        <v>3848</v>
      </c>
      <c r="F192" s="214">
        <v>5770</v>
      </c>
    </row>
    <row r="193" spans="1:6" x14ac:dyDescent="0.25">
      <c r="A193" s="214" t="s">
        <v>865</v>
      </c>
      <c r="B193" s="214" t="s">
        <v>744</v>
      </c>
      <c r="C193" s="214" t="s">
        <v>743</v>
      </c>
      <c r="D193" s="214"/>
      <c r="E193" s="214">
        <v>2336</v>
      </c>
      <c r="F193" s="214">
        <v>3500</v>
      </c>
    </row>
    <row r="194" spans="1:6" x14ac:dyDescent="0.25">
      <c r="A194" s="214" t="s">
        <v>865</v>
      </c>
      <c r="B194" s="214" t="s">
        <v>745</v>
      </c>
      <c r="C194" s="214" t="s">
        <v>733</v>
      </c>
      <c r="D194" s="214"/>
      <c r="E194" s="214">
        <v>419</v>
      </c>
      <c r="F194" s="214">
        <v>630</v>
      </c>
    </row>
    <row r="195" spans="1:6" x14ac:dyDescent="0.25">
      <c r="A195" s="214" t="s">
        <v>865</v>
      </c>
      <c r="B195" s="214" t="s">
        <v>746</v>
      </c>
      <c r="C195" s="214" t="s">
        <v>733</v>
      </c>
      <c r="D195" s="214"/>
      <c r="E195" s="214">
        <v>177</v>
      </c>
      <c r="F195" s="214">
        <v>260</v>
      </c>
    </row>
    <row r="196" spans="1:6" x14ac:dyDescent="0.25">
      <c r="A196" s="214" t="s">
        <v>865</v>
      </c>
      <c r="B196" s="214" t="s">
        <v>747</v>
      </c>
      <c r="C196" s="214" t="s">
        <v>748</v>
      </c>
      <c r="D196" s="214"/>
      <c r="E196" s="214">
        <v>2142</v>
      </c>
      <c r="F196" s="214">
        <v>3210</v>
      </c>
    </row>
    <row r="197" spans="1:6" x14ac:dyDescent="0.25">
      <c r="A197" s="214" t="s">
        <v>865</v>
      </c>
      <c r="B197" s="214" t="s">
        <v>749</v>
      </c>
      <c r="C197" s="214" t="s">
        <v>748</v>
      </c>
      <c r="D197" s="214"/>
      <c r="E197" s="214">
        <v>2159</v>
      </c>
      <c r="F197" s="214">
        <v>3240</v>
      </c>
    </row>
    <row r="198" spans="1:6" x14ac:dyDescent="0.25">
      <c r="A198" s="214" t="s">
        <v>865</v>
      </c>
      <c r="B198" s="214" t="s">
        <v>750</v>
      </c>
      <c r="C198" s="214" t="s">
        <v>748</v>
      </c>
      <c r="D198" s="214"/>
      <c r="E198" s="214">
        <v>1992</v>
      </c>
      <c r="F198" s="214">
        <v>2990</v>
      </c>
    </row>
    <row r="199" spans="1:6" x14ac:dyDescent="0.25">
      <c r="A199" s="214" t="s">
        <v>865</v>
      </c>
      <c r="B199" s="214" t="s">
        <v>751</v>
      </c>
      <c r="C199" s="214" t="s">
        <v>748</v>
      </c>
      <c r="D199" s="214"/>
      <c r="E199" s="214">
        <v>1723</v>
      </c>
      <c r="F199" s="214">
        <v>2580</v>
      </c>
    </row>
    <row r="200" spans="1:6" x14ac:dyDescent="0.25">
      <c r="A200" s="214" t="s">
        <v>865</v>
      </c>
      <c r="B200" s="214" t="s">
        <v>752</v>
      </c>
      <c r="C200" s="214" t="s">
        <v>753</v>
      </c>
      <c r="D200" s="214"/>
      <c r="E200" s="214">
        <v>1095</v>
      </c>
      <c r="F200" s="214">
        <v>1640</v>
      </c>
    </row>
    <row r="201" spans="1:6" x14ac:dyDescent="0.25">
      <c r="A201" s="214" t="s">
        <v>865</v>
      </c>
      <c r="B201" s="214" t="s">
        <v>754</v>
      </c>
      <c r="C201" s="214" t="s">
        <v>733</v>
      </c>
      <c r="D201" s="214"/>
      <c r="E201" s="214">
        <v>174</v>
      </c>
      <c r="F201" s="214">
        <v>260</v>
      </c>
    </row>
    <row r="202" spans="1:6" x14ac:dyDescent="0.25">
      <c r="A202" s="214" t="s">
        <v>865</v>
      </c>
      <c r="B202" s="214" t="s">
        <v>755</v>
      </c>
      <c r="C202" s="214" t="s">
        <v>733</v>
      </c>
      <c r="D202" s="214"/>
      <c r="E202" s="214">
        <v>1674</v>
      </c>
      <c r="F202" s="214">
        <v>2510</v>
      </c>
    </row>
    <row r="203" spans="1:6" x14ac:dyDescent="0.25">
      <c r="A203" s="214" t="s">
        <v>865</v>
      </c>
      <c r="B203" s="214" t="s">
        <v>756</v>
      </c>
      <c r="C203" s="214" t="s">
        <v>733</v>
      </c>
      <c r="D203" s="214"/>
      <c r="E203" s="214">
        <v>530</v>
      </c>
      <c r="F203" s="214">
        <v>800</v>
      </c>
    </row>
    <row r="204" spans="1:6" x14ac:dyDescent="0.25">
      <c r="A204" s="214" t="s">
        <v>865</v>
      </c>
      <c r="B204" s="214" t="s">
        <v>757</v>
      </c>
      <c r="C204" s="214" t="s">
        <v>724</v>
      </c>
      <c r="D204" s="214"/>
      <c r="E204" s="214">
        <v>426</v>
      </c>
      <c r="F204" s="214">
        <v>640</v>
      </c>
    </row>
    <row r="205" spans="1:6" x14ac:dyDescent="0.25">
      <c r="A205" s="214" t="s">
        <v>865</v>
      </c>
      <c r="B205" s="214" t="s">
        <v>758</v>
      </c>
      <c r="C205" s="214" t="s">
        <v>759</v>
      </c>
      <c r="D205" s="214"/>
      <c r="E205" s="214">
        <v>195</v>
      </c>
      <c r="F205" s="214">
        <v>290</v>
      </c>
    </row>
    <row r="206" spans="1:6" x14ac:dyDescent="0.25">
      <c r="A206" s="214" t="s">
        <v>865</v>
      </c>
      <c r="B206" s="214" t="s">
        <v>760</v>
      </c>
      <c r="C206" s="214" t="s">
        <v>748</v>
      </c>
      <c r="D206" s="214"/>
      <c r="E206" s="214">
        <v>2093</v>
      </c>
      <c r="F206" s="214">
        <v>3140</v>
      </c>
    </row>
    <row r="207" spans="1:6" x14ac:dyDescent="0.25">
      <c r="A207" s="214" t="s">
        <v>865</v>
      </c>
      <c r="B207" s="214" t="s">
        <v>761</v>
      </c>
      <c r="C207" s="214" t="s">
        <v>577</v>
      </c>
      <c r="D207" s="214"/>
      <c r="E207" s="214">
        <v>183</v>
      </c>
      <c r="F207" s="214">
        <v>40</v>
      </c>
    </row>
    <row r="208" spans="1:6" x14ac:dyDescent="0.25">
      <c r="A208" s="214" t="s">
        <v>865</v>
      </c>
      <c r="B208" s="214" t="s">
        <v>762</v>
      </c>
      <c r="C208" s="214" t="s">
        <v>577</v>
      </c>
      <c r="D208" s="214"/>
      <c r="E208" s="214">
        <v>822</v>
      </c>
      <c r="F208" s="214">
        <v>140</v>
      </c>
    </row>
    <row r="209" spans="1:6" x14ac:dyDescent="0.25">
      <c r="A209" s="214" t="s">
        <v>865</v>
      </c>
      <c r="B209" s="214" t="s">
        <v>763</v>
      </c>
      <c r="C209" s="214" t="s">
        <v>499</v>
      </c>
      <c r="D209" s="214"/>
      <c r="E209" s="214">
        <v>160</v>
      </c>
      <c r="F209" s="214">
        <v>250</v>
      </c>
    </row>
    <row r="210" spans="1:6" x14ac:dyDescent="0.25">
      <c r="A210" s="214" t="s">
        <v>865</v>
      </c>
      <c r="B210" s="214" t="s">
        <v>764</v>
      </c>
      <c r="C210" s="214" t="s">
        <v>579</v>
      </c>
      <c r="D210" s="214"/>
      <c r="E210" s="214">
        <v>11</v>
      </c>
      <c r="F210" s="214">
        <v>19</v>
      </c>
    </row>
    <row r="211" spans="1:6" x14ac:dyDescent="0.25">
      <c r="A211" s="214" t="s">
        <v>865</v>
      </c>
      <c r="B211" s="214" t="s">
        <v>765</v>
      </c>
      <c r="C211" s="214" t="s">
        <v>566</v>
      </c>
      <c r="D211" s="214"/>
      <c r="E211" s="214">
        <v>2847</v>
      </c>
      <c r="F211" s="214">
        <v>11227</v>
      </c>
    </row>
    <row r="212" spans="1:6" x14ac:dyDescent="0.25">
      <c r="A212" s="214" t="s">
        <v>865</v>
      </c>
      <c r="B212" s="214" t="s">
        <v>766</v>
      </c>
      <c r="C212" s="214" t="s">
        <v>566</v>
      </c>
      <c r="D212" s="214"/>
      <c r="E212" s="214">
        <v>2613</v>
      </c>
      <c r="F212" s="214">
        <v>10818.75</v>
      </c>
    </row>
    <row r="213" spans="1:6" x14ac:dyDescent="0.25">
      <c r="A213" s="214" t="s">
        <v>865</v>
      </c>
      <c r="B213" s="214" t="s">
        <v>767</v>
      </c>
      <c r="C213" s="214" t="s">
        <v>536</v>
      </c>
      <c r="D213" s="214"/>
      <c r="E213" s="214">
        <v>152</v>
      </c>
      <c r="F213" s="214">
        <v>304</v>
      </c>
    </row>
    <row r="214" spans="1:6" x14ac:dyDescent="0.25">
      <c r="A214" s="214" t="s">
        <v>865</v>
      </c>
      <c r="B214" s="214" t="s">
        <v>768</v>
      </c>
      <c r="C214" s="214" t="s">
        <v>608</v>
      </c>
      <c r="D214" s="214"/>
      <c r="E214" s="214">
        <v>5463</v>
      </c>
      <c r="F214" s="214">
        <v>1090</v>
      </c>
    </row>
    <row r="215" spans="1:6" x14ac:dyDescent="0.25">
      <c r="A215" s="214" t="s">
        <v>865</v>
      </c>
      <c r="B215" s="214" t="s">
        <v>769</v>
      </c>
      <c r="C215" s="214" t="s">
        <v>499</v>
      </c>
      <c r="D215" s="214"/>
      <c r="E215" s="214">
        <v>1008</v>
      </c>
      <c r="F215" s="214">
        <v>200</v>
      </c>
    </row>
    <row r="216" spans="1:6" x14ac:dyDescent="0.25">
      <c r="A216" s="214" t="s">
        <v>865</v>
      </c>
      <c r="B216" s="214" t="s">
        <v>770</v>
      </c>
      <c r="C216" s="214" t="s">
        <v>566</v>
      </c>
      <c r="D216" s="214"/>
      <c r="E216" s="214">
        <v>327</v>
      </c>
      <c r="F216" s="214">
        <v>3249</v>
      </c>
    </row>
    <row r="217" spans="1:6" x14ac:dyDescent="0.25">
      <c r="A217" s="214" t="s">
        <v>865</v>
      </c>
      <c r="B217" s="214" t="s">
        <v>771</v>
      </c>
      <c r="C217" s="214" t="s">
        <v>566</v>
      </c>
      <c r="D217" s="214"/>
      <c r="E217" s="214">
        <v>379</v>
      </c>
      <c r="F217" s="214">
        <v>4177</v>
      </c>
    </row>
    <row r="218" spans="1:6" x14ac:dyDescent="0.25">
      <c r="A218" s="214" t="s">
        <v>865</v>
      </c>
      <c r="B218" s="214" t="s">
        <v>772</v>
      </c>
      <c r="C218" s="214" t="s">
        <v>499</v>
      </c>
      <c r="D218" s="214"/>
      <c r="E218" s="214">
        <v>290</v>
      </c>
      <c r="F218" s="214">
        <v>290</v>
      </c>
    </row>
    <row r="219" spans="1:6" x14ac:dyDescent="0.25">
      <c r="A219" s="214" t="s">
        <v>865</v>
      </c>
      <c r="B219" s="214" t="s">
        <v>773</v>
      </c>
      <c r="C219" s="214" t="s">
        <v>774</v>
      </c>
      <c r="D219" s="214"/>
      <c r="E219" s="214"/>
      <c r="F219" s="214">
        <v>12183.5</v>
      </c>
    </row>
    <row r="220" spans="1:6" x14ac:dyDescent="0.25">
      <c r="A220" s="214" t="s">
        <v>865</v>
      </c>
      <c r="B220" s="214" t="s">
        <v>868</v>
      </c>
      <c r="C220" s="214" t="s">
        <v>499</v>
      </c>
      <c r="D220" s="214"/>
      <c r="E220" s="214">
        <v>289</v>
      </c>
      <c r="F220" s="214">
        <v>409.44900000000001</v>
      </c>
    </row>
    <row r="221" spans="1:6" x14ac:dyDescent="0.25">
      <c r="A221" s="214" t="s">
        <v>865</v>
      </c>
      <c r="B221" s="214" t="s">
        <v>869</v>
      </c>
      <c r="C221" s="214" t="s">
        <v>499</v>
      </c>
      <c r="D221" s="214"/>
      <c r="E221" s="214">
        <v>384</v>
      </c>
      <c r="F221" s="214">
        <v>27</v>
      </c>
    </row>
    <row r="222" spans="1:6" x14ac:dyDescent="0.25">
      <c r="A222" s="214" t="s">
        <v>865</v>
      </c>
      <c r="B222" s="214" t="s">
        <v>870</v>
      </c>
      <c r="C222" s="214" t="s">
        <v>499</v>
      </c>
      <c r="D222" s="214"/>
      <c r="E222" s="214">
        <v>432</v>
      </c>
      <c r="F222" s="214">
        <v>26</v>
      </c>
    </row>
    <row r="223" spans="1:6" x14ac:dyDescent="0.25">
      <c r="A223" s="214" t="s">
        <v>865</v>
      </c>
      <c r="B223" s="214" t="s">
        <v>871</v>
      </c>
      <c r="C223" s="214" t="s">
        <v>499</v>
      </c>
      <c r="D223" s="214"/>
      <c r="E223" s="214">
        <v>124</v>
      </c>
      <c r="F223" s="214">
        <v>26</v>
      </c>
    </row>
    <row r="224" spans="1:6" x14ac:dyDescent="0.25">
      <c r="A224" s="214" t="s">
        <v>865</v>
      </c>
      <c r="B224" s="214" t="s">
        <v>872</v>
      </c>
      <c r="C224" s="214" t="s">
        <v>499</v>
      </c>
      <c r="D224" s="214"/>
      <c r="E224" s="214">
        <v>142</v>
      </c>
      <c r="F224" s="214">
        <v>26</v>
      </c>
    </row>
    <row r="225" spans="1:6" x14ac:dyDescent="0.25">
      <c r="A225" s="214" t="s">
        <v>865</v>
      </c>
      <c r="B225" s="214" t="s">
        <v>921</v>
      </c>
      <c r="C225" s="214" t="s">
        <v>608</v>
      </c>
      <c r="D225" s="214"/>
      <c r="E225" s="214">
        <v>1554</v>
      </c>
      <c r="F225" s="214">
        <v>421</v>
      </c>
    </row>
    <row r="226" spans="1:6" x14ac:dyDescent="0.25">
      <c r="A226" s="214" t="s">
        <v>865</v>
      </c>
      <c r="B226" s="214" t="s">
        <v>922</v>
      </c>
      <c r="C226" s="214" t="s">
        <v>608</v>
      </c>
      <c r="D226" s="214">
        <v>1</v>
      </c>
      <c r="E226" s="214">
        <v>1126</v>
      </c>
      <c r="F226" s="214">
        <v>4495</v>
      </c>
    </row>
    <row r="227" spans="1:6" x14ac:dyDescent="0.25">
      <c r="A227" s="214" t="s">
        <v>865</v>
      </c>
      <c r="B227" s="214" t="s">
        <v>923</v>
      </c>
      <c r="C227" s="214" t="s">
        <v>499</v>
      </c>
      <c r="D227" s="214"/>
      <c r="E227" s="214">
        <v>209</v>
      </c>
      <c r="F227" s="214">
        <v>105</v>
      </c>
    </row>
    <row r="228" spans="1:6" x14ac:dyDescent="0.25">
      <c r="A228" s="214" t="s">
        <v>865</v>
      </c>
      <c r="B228" s="214" t="s">
        <v>924</v>
      </c>
      <c r="C228" s="214" t="s">
        <v>499</v>
      </c>
      <c r="D228" s="214"/>
      <c r="E228" s="214">
        <v>3493</v>
      </c>
      <c r="F228" s="214">
        <v>177</v>
      </c>
    </row>
    <row r="229" spans="1:6" x14ac:dyDescent="0.25">
      <c r="A229" s="214" t="s">
        <v>865</v>
      </c>
      <c r="B229" s="214" t="s">
        <v>925</v>
      </c>
      <c r="C229" s="214" t="s">
        <v>579</v>
      </c>
      <c r="D229" s="214"/>
      <c r="E229" s="214">
        <v>1370</v>
      </c>
      <c r="F229" s="214">
        <v>177</v>
      </c>
    </row>
    <row r="230" spans="1:6" x14ac:dyDescent="0.25">
      <c r="A230" s="214" t="s">
        <v>865</v>
      </c>
      <c r="B230" s="214" t="s">
        <v>926</v>
      </c>
      <c r="C230" s="214" t="s">
        <v>499</v>
      </c>
      <c r="D230" s="214"/>
      <c r="E230" s="214">
        <v>2046</v>
      </c>
      <c r="F230" s="214">
        <v>177</v>
      </c>
    </row>
    <row r="231" spans="1:6" x14ac:dyDescent="0.25">
      <c r="A231" s="214" t="s">
        <v>865</v>
      </c>
      <c r="B231" s="214" t="s">
        <v>927</v>
      </c>
      <c r="C231" s="214" t="s">
        <v>499</v>
      </c>
      <c r="D231" s="214"/>
      <c r="E231" s="214">
        <v>1993</v>
      </c>
      <c r="F231" s="214">
        <v>181.75</v>
      </c>
    </row>
    <row r="232" spans="1:6" x14ac:dyDescent="0.25">
      <c r="A232" s="214" t="s">
        <v>865</v>
      </c>
      <c r="B232" s="214" t="s">
        <v>928</v>
      </c>
      <c r="C232" s="214" t="s">
        <v>499</v>
      </c>
      <c r="D232" s="214"/>
      <c r="E232" s="214">
        <v>1981</v>
      </c>
      <c r="F232" s="214">
        <v>178</v>
      </c>
    </row>
    <row r="233" spans="1:6" x14ac:dyDescent="0.25">
      <c r="A233" s="214" t="s">
        <v>865</v>
      </c>
      <c r="B233" s="214" t="s">
        <v>929</v>
      </c>
      <c r="C233" s="214" t="s">
        <v>499</v>
      </c>
      <c r="D233" s="214"/>
      <c r="E233" s="214">
        <v>592</v>
      </c>
      <c r="F233" s="214">
        <v>178</v>
      </c>
    </row>
    <row r="234" spans="1:6" x14ac:dyDescent="0.25">
      <c r="A234" s="214"/>
      <c r="B234" s="214"/>
      <c r="C234" s="215" t="s">
        <v>873</v>
      </c>
      <c r="D234" s="214"/>
      <c r="E234" s="214"/>
      <c r="F234" s="216">
        <f>SUM(F9:F233)</f>
        <v>1086529.4989999998</v>
      </c>
    </row>
    <row r="235" spans="1:6" x14ac:dyDescent="0.25">
      <c r="A235" s="214" t="s">
        <v>874</v>
      </c>
      <c r="B235" s="214" t="s">
        <v>775</v>
      </c>
      <c r="C235" s="214" t="s">
        <v>776</v>
      </c>
      <c r="D235" s="214">
        <v>0</v>
      </c>
      <c r="E235" s="214">
        <v>613</v>
      </c>
      <c r="F235" s="214">
        <v>50440.976000000002</v>
      </c>
    </row>
    <row r="236" spans="1:6" x14ac:dyDescent="0.25">
      <c r="A236" s="214" t="s">
        <v>874</v>
      </c>
      <c r="B236" s="214" t="s">
        <v>875</v>
      </c>
      <c r="C236" s="214" t="s">
        <v>876</v>
      </c>
      <c r="D236" s="214">
        <v>0</v>
      </c>
      <c r="E236" s="214">
        <v>458</v>
      </c>
      <c r="F236" s="214">
        <v>51435.26</v>
      </c>
    </row>
    <row r="237" spans="1:6" x14ac:dyDescent="0.25">
      <c r="A237" s="214" t="s">
        <v>874</v>
      </c>
      <c r="B237" s="214" t="s">
        <v>777</v>
      </c>
      <c r="C237" s="214" t="s">
        <v>778</v>
      </c>
      <c r="D237" s="214">
        <v>0</v>
      </c>
      <c r="E237" s="214">
        <v>765</v>
      </c>
      <c r="F237" s="214">
        <v>7533.8710000000001</v>
      </c>
    </row>
    <row r="238" spans="1:6" x14ac:dyDescent="0.25">
      <c r="A238" s="214" t="s">
        <v>874</v>
      </c>
      <c r="B238" s="214" t="s">
        <v>779</v>
      </c>
      <c r="C238" s="214" t="s">
        <v>877</v>
      </c>
      <c r="D238" s="214">
        <v>2</v>
      </c>
      <c r="E238" s="214">
        <v>894</v>
      </c>
      <c r="F238" s="214">
        <v>86899.998000000007</v>
      </c>
    </row>
    <row r="239" spans="1:6" x14ac:dyDescent="0.25">
      <c r="A239" s="214" t="s">
        <v>874</v>
      </c>
      <c r="B239" s="214" t="s">
        <v>780</v>
      </c>
      <c r="C239" s="214" t="s">
        <v>781</v>
      </c>
      <c r="D239" s="214"/>
      <c r="E239" s="214">
        <v>4117</v>
      </c>
      <c r="F239" s="214">
        <v>59045.050999999999</v>
      </c>
    </row>
    <row r="240" spans="1:6" x14ac:dyDescent="0.25">
      <c r="A240" s="214" t="s">
        <v>874</v>
      </c>
      <c r="B240" s="214" t="s">
        <v>878</v>
      </c>
      <c r="C240" s="214" t="s">
        <v>879</v>
      </c>
      <c r="D240" s="214">
        <v>0</v>
      </c>
      <c r="E240" s="214">
        <v>2988</v>
      </c>
      <c r="F240" s="214">
        <v>10</v>
      </c>
    </row>
    <row r="241" spans="1:6" x14ac:dyDescent="0.25">
      <c r="A241" s="214" t="s">
        <v>874</v>
      </c>
      <c r="B241" s="214" t="s">
        <v>782</v>
      </c>
      <c r="C241" s="214" t="s">
        <v>783</v>
      </c>
      <c r="D241" s="214">
        <v>0</v>
      </c>
      <c r="E241" s="214">
        <v>383</v>
      </c>
      <c r="F241" s="214">
        <v>26650.550999999999</v>
      </c>
    </row>
    <row r="242" spans="1:6" x14ac:dyDescent="0.25">
      <c r="A242" s="214" t="s">
        <v>874</v>
      </c>
      <c r="B242" s="214" t="s">
        <v>784</v>
      </c>
      <c r="C242" s="214" t="s">
        <v>880</v>
      </c>
      <c r="D242" s="214">
        <v>0</v>
      </c>
      <c r="E242" s="214">
        <v>888</v>
      </c>
      <c r="F242" s="214">
        <v>5066.7250000000004</v>
      </c>
    </row>
    <row r="243" spans="1:6" x14ac:dyDescent="0.25">
      <c r="A243" s="214" t="s">
        <v>874</v>
      </c>
      <c r="B243" s="214" t="s">
        <v>785</v>
      </c>
      <c r="C243" s="214" t="s">
        <v>786</v>
      </c>
      <c r="D243" s="214">
        <v>0</v>
      </c>
      <c r="E243" s="214">
        <v>5748</v>
      </c>
      <c r="F243" s="214">
        <v>594.55799999999999</v>
      </c>
    </row>
    <row r="244" spans="1:6" x14ac:dyDescent="0.25">
      <c r="A244" s="214" t="s">
        <v>874</v>
      </c>
      <c r="B244" s="214" t="s">
        <v>787</v>
      </c>
      <c r="C244" s="214" t="s">
        <v>881</v>
      </c>
      <c r="D244" s="214">
        <v>0</v>
      </c>
      <c r="E244" s="214">
        <v>4787</v>
      </c>
      <c r="F244" s="214">
        <v>128616.444</v>
      </c>
    </row>
    <row r="245" spans="1:6" x14ac:dyDescent="0.25">
      <c r="A245" s="214" t="s">
        <v>874</v>
      </c>
      <c r="B245" s="214" t="s">
        <v>882</v>
      </c>
      <c r="C245" s="214" t="s">
        <v>883</v>
      </c>
      <c r="D245" s="214">
        <v>0</v>
      </c>
      <c r="E245" s="214">
        <v>1529</v>
      </c>
      <c r="F245" s="214">
        <v>253.107</v>
      </c>
    </row>
    <row r="246" spans="1:6" x14ac:dyDescent="0.25">
      <c r="A246" s="214" t="s">
        <v>874</v>
      </c>
      <c r="B246" s="214" t="s">
        <v>682</v>
      </c>
      <c r="C246" s="214" t="s">
        <v>432</v>
      </c>
      <c r="D246" s="214">
        <v>0</v>
      </c>
      <c r="E246" s="214">
        <v>0</v>
      </c>
      <c r="F246" s="214">
        <v>13531.01</v>
      </c>
    </row>
    <row r="247" spans="1:6" x14ac:dyDescent="0.25">
      <c r="A247" s="214" t="s">
        <v>874</v>
      </c>
      <c r="B247" s="214" t="s">
        <v>788</v>
      </c>
      <c r="C247" s="214" t="s">
        <v>789</v>
      </c>
      <c r="D247" s="214">
        <v>0</v>
      </c>
      <c r="E247" s="214">
        <v>1405</v>
      </c>
      <c r="F247" s="214">
        <v>227</v>
      </c>
    </row>
    <row r="248" spans="1:6" x14ac:dyDescent="0.25">
      <c r="A248" s="214" t="s">
        <v>874</v>
      </c>
      <c r="B248" s="214" t="s">
        <v>682</v>
      </c>
      <c r="C248" s="214" t="s">
        <v>790</v>
      </c>
      <c r="D248" s="214">
        <v>0</v>
      </c>
      <c r="E248" s="214">
        <v>0</v>
      </c>
      <c r="F248" s="214">
        <v>21213.188999999998</v>
      </c>
    </row>
    <row r="249" spans="1:6" x14ac:dyDescent="0.25">
      <c r="A249" s="214" t="s">
        <v>874</v>
      </c>
      <c r="B249" s="214" t="s">
        <v>884</v>
      </c>
      <c r="C249" s="214" t="s">
        <v>885</v>
      </c>
      <c r="D249" s="214">
        <v>4</v>
      </c>
      <c r="E249" s="214">
        <v>4444</v>
      </c>
      <c r="F249" s="214">
        <v>55</v>
      </c>
    </row>
    <row r="250" spans="1:6" x14ac:dyDescent="0.25">
      <c r="A250" s="214" t="s">
        <v>874</v>
      </c>
      <c r="B250" s="214" t="s">
        <v>886</v>
      </c>
      <c r="C250" s="214" t="s">
        <v>887</v>
      </c>
      <c r="D250" s="214"/>
      <c r="E250" s="214">
        <v>3044</v>
      </c>
      <c r="F250" s="214">
        <v>15</v>
      </c>
    </row>
    <row r="251" spans="1:6" x14ac:dyDescent="0.25">
      <c r="A251" s="214" t="s">
        <v>874</v>
      </c>
      <c r="B251" s="214" t="s">
        <v>888</v>
      </c>
      <c r="C251" s="214" t="s">
        <v>889</v>
      </c>
      <c r="D251" s="214"/>
      <c r="E251" s="214">
        <v>2953</v>
      </c>
      <c r="F251" s="214">
        <v>5</v>
      </c>
    </row>
    <row r="252" spans="1:6" x14ac:dyDescent="0.25">
      <c r="A252" s="214" t="s">
        <v>874</v>
      </c>
      <c r="B252" s="214" t="s">
        <v>890</v>
      </c>
      <c r="C252" s="214" t="s">
        <v>889</v>
      </c>
      <c r="D252" s="214"/>
      <c r="E252" s="214">
        <v>4277</v>
      </c>
      <c r="F252" s="214">
        <v>7</v>
      </c>
    </row>
    <row r="253" spans="1:6" x14ac:dyDescent="0.25">
      <c r="A253" s="214" t="s">
        <v>874</v>
      </c>
      <c r="B253" s="214" t="s">
        <v>891</v>
      </c>
      <c r="C253" s="214" t="s">
        <v>892</v>
      </c>
      <c r="D253" s="214"/>
      <c r="E253" s="214">
        <v>563</v>
      </c>
      <c r="F253" s="214">
        <v>1</v>
      </c>
    </row>
    <row r="254" spans="1:6" x14ac:dyDescent="0.25">
      <c r="A254" s="214" t="s">
        <v>874</v>
      </c>
      <c r="B254" s="214" t="s">
        <v>893</v>
      </c>
      <c r="C254" s="214" t="s">
        <v>894</v>
      </c>
      <c r="D254" s="214"/>
      <c r="E254" s="214">
        <v>346</v>
      </c>
      <c r="F254" s="214">
        <v>1</v>
      </c>
    </row>
    <row r="255" spans="1:6" x14ac:dyDescent="0.25">
      <c r="A255" s="214" t="s">
        <v>874</v>
      </c>
      <c r="B255" s="214" t="s">
        <v>895</v>
      </c>
      <c r="C255" s="214" t="s">
        <v>889</v>
      </c>
      <c r="D255" s="214"/>
      <c r="E255" s="214">
        <v>3402</v>
      </c>
      <c r="F255" s="214">
        <v>25</v>
      </c>
    </row>
    <row r="256" spans="1:6" x14ac:dyDescent="0.25">
      <c r="A256" s="214" t="s">
        <v>874</v>
      </c>
      <c r="B256" s="214" t="s">
        <v>896</v>
      </c>
      <c r="C256" s="214" t="s">
        <v>897</v>
      </c>
      <c r="D256" s="214"/>
      <c r="E256" s="214">
        <v>5300</v>
      </c>
      <c r="F256" s="214">
        <v>10</v>
      </c>
    </row>
    <row r="257" spans="1:6" x14ac:dyDescent="0.25">
      <c r="A257" s="214" t="s">
        <v>874</v>
      </c>
      <c r="B257" s="214" t="s">
        <v>898</v>
      </c>
      <c r="C257" s="214" t="s">
        <v>899</v>
      </c>
      <c r="D257" s="214">
        <v>1</v>
      </c>
      <c r="E257" s="214">
        <v>5330</v>
      </c>
      <c r="F257" s="214">
        <v>70</v>
      </c>
    </row>
    <row r="258" spans="1:6" x14ac:dyDescent="0.25">
      <c r="A258" s="214" t="s">
        <v>874</v>
      </c>
      <c r="B258" s="214" t="s">
        <v>900</v>
      </c>
      <c r="C258" s="214" t="s">
        <v>899</v>
      </c>
      <c r="D258" s="214"/>
      <c r="E258" s="214">
        <v>8625</v>
      </c>
      <c r="F258" s="214">
        <v>40</v>
      </c>
    </row>
    <row r="259" spans="1:6" x14ac:dyDescent="0.25">
      <c r="A259" s="214"/>
      <c r="B259" s="214"/>
      <c r="C259" s="215" t="s">
        <v>873</v>
      </c>
      <c r="D259" s="214"/>
      <c r="E259" s="214"/>
      <c r="F259" s="216">
        <f>SUM(F235:F258)</f>
        <v>451746.74000000005</v>
      </c>
    </row>
    <row r="260" spans="1:6" x14ac:dyDescent="0.25">
      <c r="A260" s="214" t="s">
        <v>901</v>
      </c>
      <c r="B260" s="214" t="s">
        <v>791</v>
      </c>
      <c r="C260" s="214" t="s">
        <v>707</v>
      </c>
      <c r="D260" s="214">
        <v>0</v>
      </c>
      <c r="E260" s="214">
        <v>7861</v>
      </c>
      <c r="F260" s="214">
        <v>11200</v>
      </c>
    </row>
    <row r="261" spans="1:6" x14ac:dyDescent="0.25">
      <c r="A261" s="214" t="s">
        <v>901</v>
      </c>
      <c r="B261" s="214" t="s">
        <v>792</v>
      </c>
      <c r="C261" s="214" t="s">
        <v>707</v>
      </c>
      <c r="D261" s="214">
        <v>0</v>
      </c>
      <c r="E261" s="214">
        <v>5627</v>
      </c>
      <c r="F261" s="214">
        <v>9100</v>
      </c>
    </row>
    <row r="262" spans="1:6" x14ac:dyDescent="0.25">
      <c r="A262" s="214" t="s">
        <v>901</v>
      </c>
      <c r="B262" s="214" t="s">
        <v>793</v>
      </c>
      <c r="C262" s="214" t="s">
        <v>707</v>
      </c>
      <c r="D262" s="214">
        <v>0</v>
      </c>
      <c r="E262" s="214">
        <v>36</v>
      </c>
      <c r="F262" s="214">
        <v>80</v>
      </c>
    </row>
    <row r="263" spans="1:6" x14ac:dyDescent="0.25">
      <c r="A263" s="214" t="s">
        <v>901</v>
      </c>
      <c r="B263" s="214" t="s">
        <v>794</v>
      </c>
      <c r="C263" s="214" t="s">
        <v>707</v>
      </c>
      <c r="D263" s="214">
        <v>0</v>
      </c>
      <c r="E263" s="214">
        <v>1211</v>
      </c>
      <c r="F263" s="214">
        <v>1500</v>
      </c>
    </row>
    <row r="264" spans="1:6" x14ac:dyDescent="0.25">
      <c r="A264" s="214" t="s">
        <v>901</v>
      </c>
      <c r="B264" s="214" t="s">
        <v>795</v>
      </c>
      <c r="C264" s="214" t="s">
        <v>707</v>
      </c>
      <c r="D264" s="214">
        <v>0</v>
      </c>
      <c r="E264" s="214">
        <v>2903</v>
      </c>
      <c r="F264" s="214">
        <v>4600</v>
      </c>
    </row>
    <row r="265" spans="1:6" x14ac:dyDescent="0.25">
      <c r="A265" s="214" t="s">
        <v>901</v>
      </c>
      <c r="B265" s="214" t="s">
        <v>796</v>
      </c>
      <c r="C265" s="214" t="s">
        <v>707</v>
      </c>
      <c r="D265" s="214">
        <v>0</v>
      </c>
      <c r="E265" s="214">
        <v>1046</v>
      </c>
      <c r="F265" s="214">
        <v>1700</v>
      </c>
    </row>
    <row r="266" spans="1:6" x14ac:dyDescent="0.25">
      <c r="A266" s="214" t="s">
        <v>901</v>
      </c>
      <c r="B266" s="214" t="s">
        <v>797</v>
      </c>
      <c r="C266" s="214" t="s">
        <v>707</v>
      </c>
      <c r="D266" s="214">
        <v>0</v>
      </c>
      <c r="E266" s="214">
        <v>174</v>
      </c>
      <c r="F266" s="214">
        <v>150</v>
      </c>
    </row>
    <row r="267" spans="1:6" x14ac:dyDescent="0.25">
      <c r="A267" s="214" t="s">
        <v>901</v>
      </c>
      <c r="B267" s="214" t="s">
        <v>798</v>
      </c>
      <c r="C267" s="214" t="s">
        <v>707</v>
      </c>
      <c r="D267" s="214">
        <v>0</v>
      </c>
      <c r="E267" s="214">
        <v>3993</v>
      </c>
      <c r="F267" s="214">
        <v>6000</v>
      </c>
    </row>
    <row r="268" spans="1:6" x14ac:dyDescent="0.25">
      <c r="A268" s="214" t="s">
        <v>901</v>
      </c>
      <c r="B268" s="214" t="s">
        <v>902</v>
      </c>
      <c r="C268" s="214" t="s">
        <v>903</v>
      </c>
      <c r="D268" s="214">
        <v>0</v>
      </c>
      <c r="E268" s="214">
        <v>58</v>
      </c>
      <c r="F268" s="214">
        <v>845.15099999999995</v>
      </c>
    </row>
    <row r="269" spans="1:6" x14ac:dyDescent="0.25">
      <c r="A269" s="214" t="s">
        <v>901</v>
      </c>
      <c r="B269" s="214" t="s">
        <v>799</v>
      </c>
      <c r="C269" s="214" t="s">
        <v>800</v>
      </c>
      <c r="D269" s="214">
        <v>0</v>
      </c>
      <c r="E269" s="214">
        <v>39</v>
      </c>
      <c r="F269" s="214">
        <v>60</v>
      </c>
    </row>
    <row r="270" spans="1:6" x14ac:dyDescent="0.25">
      <c r="A270" s="214" t="s">
        <v>901</v>
      </c>
      <c r="B270" s="214" t="s">
        <v>801</v>
      </c>
      <c r="C270" s="214" t="s">
        <v>802</v>
      </c>
      <c r="D270" s="214">
        <v>0</v>
      </c>
      <c r="E270" s="214">
        <v>140</v>
      </c>
      <c r="F270" s="214">
        <v>130</v>
      </c>
    </row>
    <row r="271" spans="1:6" x14ac:dyDescent="0.25">
      <c r="A271" s="214" t="s">
        <v>901</v>
      </c>
      <c r="B271" s="214" t="s">
        <v>803</v>
      </c>
      <c r="C271" s="214" t="s">
        <v>707</v>
      </c>
      <c r="D271" s="214">
        <v>0</v>
      </c>
      <c r="E271" s="214">
        <v>2180</v>
      </c>
      <c r="F271" s="214">
        <v>3300</v>
      </c>
    </row>
    <row r="272" spans="1:6" x14ac:dyDescent="0.25">
      <c r="A272" s="214" t="s">
        <v>901</v>
      </c>
      <c r="B272" s="214" t="s">
        <v>804</v>
      </c>
      <c r="C272" s="214" t="s">
        <v>707</v>
      </c>
      <c r="D272" s="214">
        <v>0</v>
      </c>
      <c r="E272" s="214">
        <v>7705</v>
      </c>
      <c r="F272" s="214">
        <v>8300</v>
      </c>
    </row>
    <row r="273" spans="1:6" x14ac:dyDescent="0.25">
      <c r="A273" s="214" t="s">
        <v>901</v>
      </c>
      <c r="B273" s="214" t="s">
        <v>805</v>
      </c>
      <c r="C273" s="214" t="s">
        <v>707</v>
      </c>
      <c r="D273" s="214">
        <v>0</v>
      </c>
      <c r="E273" s="214">
        <v>2043</v>
      </c>
      <c r="F273" s="214">
        <v>1800</v>
      </c>
    </row>
    <row r="274" spans="1:6" x14ac:dyDescent="0.25">
      <c r="A274" s="214" t="s">
        <v>901</v>
      </c>
      <c r="B274" s="214" t="s">
        <v>806</v>
      </c>
      <c r="C274" s="214" t="s">
        <v>707</v>
      </c>
      <c r="D274" s="214">
        <v>0</v>
      </c>
      <c r="E274" s="214">
        <v>874</v>
      </c>
      <c r="F274" s="214">
        <v>1800</v>
      </c>
    </row>
    <row r="275" spans="1:6" x14ac:dyDescent="0.25">
      <c r="A275" s="214" t="s">
        <v>901</v>
      </c>
      <c r="B275" s="214" t="s">
        <v>807</v>
      </c>
      <c r="C275" s="214" t="s">
        <v>707</v>
      </c>
      <c r="D275" s="214">
        <v>0</v>
      </c>
      <c r="E275" s="214">
        <v>966</v>
      </c>
      <c r="F275" s="214">
        <v>1300</v>
      </c>
    </row>
    <row r="276" spans="1:6" x14ac:dyDescent="0.25">
      <c r="A276" s="214" t="s">
        <v>901</v>
      </c>
      <c r="B276" s="214" t="s">
        <v>808</v>
      </c>
      <c r="C276" s="214" t="s">
        <v>809</v>
      </c>
      <c r="D276" s="214">
        <v>0</v>
      </c>
      <c r="E276" s="214">
        <v>2829</v>
      </c>
      <c r="F276" s="214">
        <v>500</v>
      </c>
    </row>
    <row r="277" spans="1:6" x14ac:dyDescent="0.25">
      <c r="A277" s="214" t="s">
        <v>901</v>
      </c>
      <c r="B277" s="214" t="s">
        <v>810</v>
      </c>
      <c r="C277" s="214" t="s">
        <v>811</v>
      </c>
      <c r="D277" s="214">
        <v>0</v>
      </c>
      <c r="E277" s="214">
        <v>324</v>
      </c>
      <c r="F277" s="214">
        <v>687.5</v>
      </c>
    </row>
    <row r="278" spans="1:6" x14ac:dyDescent="0.25">
      <c r="A278" s="214" t="s">
        <v>901</v>
      </c>
      <c r="B278" s="214" t="s">
        <v>812</v>
      </c>
      <c r="C278" s="214" t="s">
        <v>813</v>
      </c>
      <c r="D278" s="214">
        <v>0</v>
      </c>
      <c r="E278" s="214">
        <v>2025</v>
      </c>
      <c r="F278" s="214">
        <v>2648</v>
      </c>
    </row>
    <row r="279" spans="1:6" x14ac:dyDescent="0.25">
      <c r="A279" s="214" t="s">
        <v>901</v>
      </c>
      <c r="B279" s="214" t="s">
        <v>814</v>
      </c>
      <c r="C279" s="214" t="s">
        <v>815</v>
      </c>
      <c r="D279" s="214">
        <v>0</v>
      </c>
      <c r="E279" s="214">
        <v>46</v>
      </c>
      <c r="F279" s="214">
        <v>8497.9950000000008</v>
      </c>
    </row>
    <row r="280" spans="1:6" x14ac:dyDescent="0.25">
      <c r="A280" s="214" t="s">
        <v>901</v>
      </c>
      <c r="B280" s="214" t="s">
        <v>816</v>
      </c>
      <c r="C280" s="214" t="s">
        <v>817</v>
      </c>
      <c r="D280" s="214">
        <v>0</v>
      </c>
      <c r="E280" s="214">
        <v>2647</v>
      </c>
      <c r="F280" s="214">
        <v>25</v>
      </c>
    </row>
    <row r="281" spans="1:6" x14ac:dyDescent="0.25">
      <c r="A281" s="214" t="s">
        <v>901</v>
      </c>
      <c r="B281" s="214" t="s">
        <v>818</v>
      </c>
      <c r="C281" s="214" t="s">
        <v>587</v>
      </c>
      <c r="D281" s="214">
        <v>0</v>
      </c>
      <c r="E281" s="214">
        <v>2518</v>
      </c>
      <c r="F281" s="214">
        <v>25</v>
      </c>
    </row>
    <row r="282" spans="1:6" x14ac:dyDescent="0.25">
      <c r="A282" s="214" t="s">
        <v>901</v>
      </c>
      <c r="B282" s="214" t="s">
        <v>819</v>
      </c>
      <c r="C282" s="214" t="s">
        <v>820</v>
      </c>
      <c r="D282" s="214">
        <v>1</v>
      </c>
      <c r="E282" s="214">
        <v>8568</v>
      </c>
      <c r="F282" s="214">
        <v>260</v>
      </c>
    </row>
    <row r="283" spans="1:6" x14ac:dyDescent="0.25">
      <c r="A283" s="214" t="s">
        <v>901</v>
      </c>
      <c r="B283" s="214" t="s">
        <v>821</v>
      </c>
      <c r="C283" s="214" t="s">
        <v>930</v>
      </c>
      <c r="D283" s="214">
        <v>0</v>
      </c>
      <c r="E283" s="214">
        <v>5323</v>
      </c>
      <c r="F283" s="214">
        <v>31656.183000000001</v>
      </c>
    </row>
    <row r="284" spans="1:6" x14ac:dyDescent="0.25">
      <c r="A284" s="214" t="s">
        <v>901</v>
      </c>
      <c r="B284" s="214" t="s">
        <v>822</v>
      </c>
      <c r="C284" s="214" t="s">
        <v>707</v>
      </c>
      <c r="D284" s="214">
        <v>0</v>
      </c>
      <c r="E284" s="214">
        <v>594</v>
      </c>
      <c r="F284" s="214">
        <v>330</v>
      </c>
    </row>
    <row r="285" spans="1:6" x14ac:dyDescent="0.25">
      <c r="A285" s="214" t="s">
        <v>901</v>
      </c>
      <c r="B285" s="214" t="s">
        <v>823</v>
      </c>
      <c r="C285" s="214" t="s">
        <v>587</v>
      </c>
      <c r="D285" s="214">
        <v>0</v>
      </c>
      <c r="E285" s="214">
        <v>701</v>
      </c>
      <c r="F285" s="214">
        <v>69</v>
      </c>
    </row>
    <row r="286" spans="1:6" x14ac:dyDescent="0.25">
      <c r="A286" s="214" t="s">
        <v>901</v>
      </c>
      <c r="B286" s="214" t="s">
        <v>824</v>
      </c>
      <c r="C286" s="214" t="s">
        <v>707</v>
      </c>
      <c r="D286" s="214">
        <v>0</v>
      </c>
      <c r="E286" s="214">
        <v>7673</v>
      </c>
      <c r="F286" s="214">
        <v>1836.9829999999999</v>
      </c>
    </row>
    <row r="287" spans="1:6" x14ac:dyDescent="0.25">
      <c r="A287" s="214" t="s">
        <v>901</v>
      </c>
      <c r="B287" s="214" t="s">
        <v>825</v>
      </c>
      <c r="C287" s="214" t="s">
        <v>707</v>
      </c>
      <c r="D287" s="214">
        <v>0</v>
      </c>
      <c r="E287" s="214">
        <v>6996</v>
      </c>
      <c r="F287" s="214">
        <v>1716</v>
      </c>
    </row>
    <row r="288" spans="1:6" x14ac:dyDescent="0.25">
      <c r="A288" s="214" t="s">
        <v>901</v>
      </c>
      <c r="B288" s="214" t="s">
        <v>826</v>
      </c>
      <c r="C288" s="214" t="s">
        <v>707</v>
      </c>
      <c r="D288" s="214">
        <v>0</v>
      </c>
      <c r="E288" s="214">
        <v>961</v>
      </c>
      <c r="F288" s="214">
        <v>1259.9000000000001</v>
      </c>
    </row>
    <row r="289" spans="1:6" x14ac:dyDescent="0.25">
      <c r="A289" s="214" t="s">
        <v>901</v>
      </c>
      <c r="B289" s="214" t="s">
        <v>827</v>
      </c>
      <c r="C289" s="214" t="s">
        <v>707</v>
      </c>
      <c r="D289" s="214">
        <v>0</v>
      </c>
      <c r="E289" s="214">
        <v>2927</v>
      </c>
      <c r="F289" s="214">
        <v>201</v>
      </c>
    </row>
    <row r="290" spans="1:6" x14ac:dyDescent="0.25">
      <c r="A290" s="214" t="s">
        <v>901</v>
      </c>
      <c r="B290" s="214" t="s">
        <v>828</v>
      </c>
      <c r="C290" s="214" t="s">
        <v>829</v>
      </c>
      <c r="D290" s="214">
        <v>0</v>
      </c>
      <c r="E290" s="214">
        <v>1205</v>
      </c>
      <c r="F290" s="214">
        <v>26099.580999999998</v>
      </c>
    </row>
    <row r="291" spans="1:6" x14ac:dyDescent="0.25">
      <c r="A291" s="214" t="s">
        <v>901</v>
      </c>
      <c r="B291" s="214" t="s">
        <v>830</v>
      </c>
      <c r="C291" s="214" t="s">
        <v>831</v>
      </c>
      <c r="D291" s="214">
        <v>1</v>
      </c>
      <c r="E291" s="214">
        <v>2030</v>
      </c>
      <c r="F291" s="214">
        <v>807.75</v>
      </c>
    </row>
    <row r="292" spans="1:6" x14ac:dyDescent="0.25">
      <c r="A292" s="214" t="s">
        <v>901</v>
      </c>
      <c r="B292" s="214" t="s">
        <v>832</v>
      </c>
      <c r="C292" s="214" t="s">
        <v>833</v>
      </c>
      <c r="D292" s="214">
        <v>2</v>
      </c>
      <c r="E292" s="214">
        <v>2968</v>
      </c>
      <c r="F292" s="214">
        <v>1202.25</v>
      </c>
    </row>
    <row r="293" spans="1:6" x14ac:dyDescent="0.25">
      <c r="A293" s="214" t="s">
        <v>901</v>
      </c>
      <c r="B293" s="214" t="s">
        <v>834</v>
      </c>
      <c r="C293" s="214" t="s">
        <v>707</v>
      </c>
      <c r="D293" s="214">
        <v>0</v>
      </c>
      <c r="E293" s="214">
        <v>640</v>
      </c>
      <c r="F293" s="214">
        <v>2215</v>
      </c>
    </row>
    <row r="294" spans="1:6" x14ac:dyDescent="0.25">
      <c r="A294" s="214" t="s">
        <v>901</v>
      </c>
      <c r="B294" s="214" t="s">
        <v>835</v>
      </c>
      <c r="C294" s="214" t="s">
        <v>904</v>
      </c>
      <c r="D294" s="214"/>
      <c r="E294" s="214">
        <v>5012</v>
      </c>
      <c r="F294" s="214">
        <v>43521.349000000002</v>
      </c>
    </row>
    <row r="295" spans="1:6" x14ac:dyDescent="0.25">
      <c r="A295" s="214" t="s">
        <v>901</v>
      </c>
      <c r="B295" s="214" t="s">
        <v>931</v>
      </c>
      <c r="C295" s="214" t="s">
        <v>707</v>
      </c>
      <c r="D295" s="214"/>
      <c r="E295" s="214">
        <v>684</v>
      </c>
      <c r="F295" s="214">
        <v>177</v>
      </c>
    </row>
    <row r="296" spans="1:6" x14ac:dyDescent="0.25">
      <c r="A296" s="214" t="s">
        <v>901</v>
      </c>
      <c r="B296" s="214" t="s">
        <v>932</v>
      </c>
      <c r="C296" s="214" t="s">
        <v>707</v>
      </c>
      <c r="D296" s="214"/>
      <c r="E296" s="214">
        <v>662</v>
      </c>
      <c r="F296" s="214">
        <v>177</v>
      </c>
    </row>
    <row r="297" spans="1:6" x14ac:dyDescent="0.25">
      <c r="A297" s="214" t="s">
        <v>901</v>
      </c>
      <c r="B297" s="214" t="s">
        <v>933</v>
      </c>
      <c r="C297" s="214" t="s">
        <v>707</v>
      </c>
      <c r="D297" s="214"/>
      <c r="E297" s="214">
        <v>662</v>
      </c>
      <c r="F297" s="214">
        <v>177</v>
      </c>
    </row>
    <row r="298" spans="1:6" x14ac:dyDescent="0.25">
      <c r="A298" s="214" t="s">
        <v>901</v>
      </c>
      <c r="B298" s="214" t="s">
        <v>934</v>
      </c>
      <c r="C298" s="214" t="s">
        <v>707</v>
      </c>
      <c r="D298" s="214"/>
      <c r="E298" s="214">
        <v>662</v>
      </c>
      <c r="F298" s="214">
        <v>177</v>
      </c>
    </row>
    <row r="299" spans="1:6" x14ac:dyDescent="0.25">
      <c r="A299" s="214" t="s">
        <v>901</v>
      </c>
      <c r="B299" s="214" t="s">
        <v>935</v>
      </c>
      <c r="C299" s="214" t="s">
        <v>707</v>
      </c>
      <c r="D299" s="214"/>
      <c r="E299" s="214">
        <v>662</v>
      </c>
      <c r="F299" s="214">
        <v>177</v>
      </c>
    </row>
    <row r="300" spans="1:6" x14ac:dyDescent="0.25">
      <c r="A300" s="214" t="s">
        <v>901</v>
      </c>
      <c r="B300" s="214" t="s">
        <v>936</v>
      </c>
      <c r="C300" s="214" t="s">
        <v>707</v>
      </c>
      <c r="D300" s="214"/>
      <c r="E300" s="214">
        <v>662</v>
      </c>
      <c r="F300" s="214">
        <v>177</v>
      </c>
    </row>
    <row r="301" spans="1:6" x14ac:dyDescent="0.25">
      <c r="A301" s="214" t="s">
        <v>901</v>
      </c>
      <c r="B301" s="214" t="s">
        <v>937</v>
      </c>
      <c r="C301" s="214" t="s">
        <v>707</v>
      </c>
      <c r="D301" s="214"/>
      <c r="E301" s="214">
        <v>715</v>
      </c>
      <c r="F301" s="214">
        <v>177</v>
      </c>
    </row>
    <row r="302" spans="1:6" x14ac:dyDescent="0.25">
      <c r="A302" s="214" t="s">
        <v>901</v>
      </c>
      <c r="B302" s="214" t="s">
        <v>938</v>
      </c>
      <c r="C302" s="214" t="s">
        <v>707</v>
      </c>
      <c r="D302" s="214"/>
      <c r="E302" s="214">
        <v>672</v>
      </c>
      <c r="F302" s="214">
        <v>177</v>
      </c>
    </row>
    <row r="303" spans="1:6" x14ac:dyDescent="0.25">
      <c r="A303" s="214" t="s">
        <v>901</v>
      </c>
      <c r="B303" s="214" t="s">
        <v>939</v>
      </c>
      <c r="C303" s="214" t="s">
        <v>707</v>
      </c>
      <c r="D303" s="214"/>
      <c r="E303" s="214">
        <v>670</v>
      </c>
      <c r="F303" s="214">
        <v>177</v>
      </c>
    </row>
    <row r="304" spans="1:6" x14ac:dyDescent="0.25">
      <c r="A304" s="214" t="s">
        <v>901</v>
      </c>
      <c r="B304" s="214" t="s">
        <v>940</v>
      </c>
      <c r="C304" s="214" t="s">
        <v>707</v>
      </c>
      <c r="D304" s="214"/>
      <c r="E304" s="214">
        <v>670</v>
      </c>
      <c r="F304" s="214">
        <v>177</v>
      </c>
    </row>
    <row r="305" spans="1:6" x14ac:dyDescent="0.25">
      <c r="A305" s="214" t="s">
        <v>901</v>
      </c>
      <c r="B305" s="214" t="s">
        <v>941</v>
      </c>
      <c r="C305" s="214" t="s">
        <v>707</v>
      </c>
      <c r="D305" s="214"/>
      <c r="E305" s="214">
        <v>670</v>
      </c>
      <c r="F305" s="214">
        <v>177</v>
      </c>
    </row>
    <row r="306" spans="1:6" x14ac:dyDescent="0.25">
      <c r="A306" s="214" t="s">
        <v>901</v>
      </c>
      <c r="B306" s="214" t="s">
        <v>942</v>
      </c>
      <c r="C306" s="214" t="s">
        <v>707</v>
      </c>
      <c r="D306" s="214"/>
      <c r="E306" s="214">
        <v>670</v>
      </c>
      <c r="F306" s="214">
        <v>177</v>
      </c>
    </row>
    <row r="307" spans="1:6" x14ac:dyDescent="0.25">
      <c r="A307" s="214" t="s">
        <v>901</v>
      </c>
      <c r="B307" s="214" t="s">
        <v>943</v>
      </c>
      <c r="C307" s="214" t="s">
        <v>707</v>
      </c>
      <c r="D307" s="214"/>
      <c r="E307" s="214">
        <v>670</v>
      </c>
      <c r="F307" s="214">
        <v>177</v>
      </c>
    </row>
    <row r="308" spans="1:6" x14ac:dyDescent="0.25">
      <c r="A308" s="214" t="s">
        <v>901</v>
      </c>
      <c r="B308" s="214" t="s">
        <v>944</v>
      </c>
      <c r="C308" s="214" t="s">
        <v>707</v>
      </c>
      <c r="D308" s="214"/>
      <c r="E308" s="214">
        <v>666</v>
      </c>
      <c r="F308" s="214">
        <v>177</v>
      </c>
    </row>
    <row r="309" spans="1:6" x14ac:dyDescent="0.25">
      <c r="A309" s="214" t="s">
        <v>901</v>
      </c>
      <c r="B309" s="214" t="s">
        <v>945</v>
      </c>
      <c r="C309" s="214" t="s">
        <v>707</v>
      </c>
      <c r="D309" s="214"/>
      <c r="E309" s="214">
        <v>684</v>
      </c>
      <c r="F309" s="214">
        <v>177</v>
      </c>
    </row>
    <row r="310" spans="1:6" x14ac:dyDescent="0.25">
      <c r="A310" s="214" t="s">
        <v>901</v>
      </c>
      <c r="B310" s="214" t="s">
        <v>946</v>
      </c>
      <c r="C310" s="214" t="s">
        <v>707</v>
      </c>
      <c r="D310" s="214"/>
      <c r="E310" s="214">
        <v>684</v>
      </c>
      <c r="F310" s="214">
        <v>177</v>
      </c>
    </row>
    <row r="311" spans="1:6" x14ac:dyDescent="0.25">
      <c r="A311" s="214" t="s">
        <v>901</v>
      </c>
      <c r="B311" s="214" t="s">
        <v>947</v>
      </c>
      <c r="C311" s="214" t="s">
        <v>707</v>
      </c>
      <c r="D311" s="214"/>
      <c r="E311" s="214">
        <v>675</v>
      </c>
      <c r="F311" s="214">
        <v>177</v>
      </c>
    </row>
    <row r="312" spans="1:6" x14ac:dyDescent="0.25">
      <c r="A312" s="214" t="s">
        <v>901</v>
      </c>
      <c r="B312" s="214" t="s">
        <v>948</v>
      </c>
      <c r="C312" s="214" t="s">
        <v>707</v>
      </c>
      <c r="D312" s="214"/>
      <c r="E312" s="214">
        <v>671</v>
      </c>
      <c r="F312" s="214">
        <v>177</v>
      </c>
    </row>
    <row r="313" spans="1:6" x14ac:dyDescent="0.25">
      <c r="A313" s="214" t="s">
        <v>901</v>
      </c>
      <c r="B313" s="214" t="s">
        <v>949</v>
      </c>
      <c r="C313" s="214" t="s">
        <v>707</v>
      </c>
      <c r="D313" s="214"/>
      <c r="E313" s="214">
        <v>671</v>
      </c>
      <c r="F313" s="214">
        <v>177</v>
      </c>
    </row>
    <row r="314" spans="1:6" x14ac:dyDescent="0.25">
      <c r="A314" s="214" t="s">
        <v>901</v>
      </c>
      <c r="B314" s="214" t="s">
        <v>950</v>
      </c>
      <c r="C314" s="214" t="s">
        <v>707</v>
      </c>
      <c r="D314" s="214"/>
      <c r="E314" s="214">
        <v>671</v>
      </c>
      <c r="F314" s="214">
        <v>177</v>
      </c>
    </row>
    <row r="315" spans="1:6" x14ac:dyDescent="0.25">
      <c r="A315" s="214" t="s">
        <v>901</v>
      </c>
      <c r="B315" s="214" t="s">
        <v>951</v>
      </c>
      <c r="C315" s="214" t="s">
        <v>707</v>
      </c>
      <c r="D315" s="214"/>
      <c r="E315" s="214">
        <v>671</v>
      </c>
      <c r="F315" s="214">
        <v>177</v>
      </c>
    </row>
    <row r="316" spans="1:6" x14ac:dyDescent="0.25">
      <c r="A316" s="214" t="s">
        <v>901</v>
      </c>
      <c r="B316" s="214" t="s">
        <v>952</v>
      </c>
      <c r="C316" s="214" t="s">
        <v>707</v>
      </c>
      <c r="D316" s="214"/>
      <c r="E316" s="214">
        <v>671</v>
      </c>
      <c r="F316" s="214">
        <v>177</v>
      </c>
    </row>
    <row r="317" spans="1:6" x14ac:dyDescent="0.25">
      <c r="A317" s="214" t="s">
        <v>901</v>
      </c>
      <c r="B317" s="214" t="s">
        <v>953</v>
      </c>
      <c r="C317" s="214" t="s">
        <v>707</v>
      </c>
      <c r="D317" s="214"/>
      <c r="E317" s="214">
        <v>660</v>
      </c>
      <c r="F317" s="214">
        <v>177</v>
      </c>
    </row>
    <row r="318" spans="1:6" x14ac:dyDescent="0.25">
      <c r="A318" s="214" t="s">
        <v>901</v>
      </c>
      <c r="B318" s="214" t="s">
        <v>954</v>
      </c>
      <c r="C318" s="214" t="s">
        <v>707</v>
      </c>
      <c r="D318" s="214"/>
      <c r="E318" s="214">
        <v>682</v>
      </c>
      <c r="F318" s="214">
        <v>178</v>
      </c>
    </row>
    <row r="319" spans="1:6" x14ac:dyDescent="0.25">
      <c r="A319" s="214" t="s">
        <v>901</v>
      </c>
      <c r="B319" s="214" t="s">
        <v>955</v>
      </c>
      <c r="C319" s="214" t="s">
        <v>707</v>
      </c>
      <c r="D319" s="214"/>
      <c r="E319" s="214">
        <v>674</v>
      </c>
      <c r="F319" s="214">
        <v>178</v>
      </c>
    </row>
    <row r="320" spans="1:6" x14ac:dyDescent="0.25">
      <c r="A320" s="214" t="s">
        <v>901</v>
      </c>
      <c r="B320" s="214" t="s">
        <v>956</v>
      </c>
      <c r="C320" s="214" t="s">
        <v>707</v>
      </c>
      <c r="D320" s="214"/>
      <c r="E320" s="214">
        <v>674</v>
      </c>
      <c r="F320" s="214">
        <v>178</v>
      </c>
    </row>
    <row r="321" spans="1:6" x14ac:dyDescent="0.25">
      <c r="A321" s="214" t="s">
        <v>901</v>
      </c>
      <c r="B321" s="214" t="s">
        <v>957</v>
      </c>
      <c r="C321" s="214" t="s">
        <v>707</v>
      </c>
      <c r="D321" s="214"/>
      <c r="E321" s="214">
        <v>674</v>
      </c>
      <c r="F321" s="214">
        <v>178</v>
      </c>
    </row>
    <row r="322" spans="1:6" x14ac:dyDescent="0.25">
      <c r="A322" s="214" t="s">
        <v>901</v>
      </c>
      <c r="B322" s="214" t="s">
        <v>958</v>
      </c>
      <c r="C322" s="214" t="s">
        <v>707</v>
      </c>
      <c r="D322" s="214"/>
      <c r="E322" s="214">
        <v>674</v>
      </c>
      <c r="F322" s="214">
        <v>178</v>
      </c>
    </row>
    <row r="323" spans="1:6" x14ac:dyDescent="0.25">
      <c r="A323" s="214" t="s">
        <v>901</v>
      </c>
      <c r="B323" s="214" t="s">
        <v>959</v>
      </c>
      <c r="C323" s="214" t="s">
        <v>707</v>
      </c>
      <c r="D323" s="214"/>
      <c r="E323" s="214">
        <v>674</v>
      </c>
      <c r="F323" s="214">
        <v>178</v>
      </c>
    </row>
    <row r="324" spans="1:6" x14ac:dyDescent="0.25">
      <c r="A324" s="214" t="s">
        <v>901</v>
      </c>
      <c r="B324" s="214" t="s">
        <v>960</v>
      </c>
      <c r="C324" s="214" t="s">
        <v>707</v>
      </c>
      <c r="D324" s="214"/>
      <c r="E324" s="214">
        <v>674</v>
      </c>
      <c r="F324" s="214">
        <v>178</v>
      </c>
    </row>
    <row r="325" spans="1:6" x14ac:dyDescent="0.25">
      <c r="A325" s="214" t="s">
        <v>901</v>
      </c>
      <c r="B325" s="214" t="s">
        <v>961</v>
      </c>
      <c r="C325" s="214" t="s">
        <v>707</v>
      </c>
      <c r="D325" s="214"/>
      <c r="E325" s="214">
        <v>666</v>
      </c>
      <c r="F325" s="214">
        <v>178</v>
      </c>
    </row>
    <row r="326" spans="1:6" x14ac:dyDescent="0.25">
      <c r="A326" s="214" t="s">
        <v>901</v>
      </c>
      <c r="B326" s="214" t="s">
        <v>962</v>
      </c>
      <c r="C326" s="214" t="s">
        <v>707</v>
      </c>
      <c r="D326" s="214"/>
      <c r="E326" s="214">
        <v>667</v>
      </c>
      <c r="F326" s="214">
        <v>178</v>
      </c>
    </row>
    <row r="327" spans="1:6" x14ac:dyDescent="0.25">
      <c r="A327" s="214" t="s">
        <v>901</v>
      </c>
      <c r="B327" s="214" t="s">
        <v>963</v>
      </c>
      <c r="C327" s="214" t="s">
        <v>707</v>
      </c>
      <c r="D327" s="214"/>
      <c r="E327" s="214">
        <v>674</v>
      </c>
      <c r="F327" s="214">
        <v>178</v>
      </c>
    </row>
    <row r="328" spans="1:6" x14ac:dyDescent="0.25">
      <c r="A328" s="214" t="s">
        <v>901</v>
      </c>
      <c r="B328" s="214" t="s">
        <v>964</v>
      </c>
      <c r="C328" s="214" t="s">
        <v>707</v>
      </c>
      <c r="D328" s="214"/>
      <c r="E328" s="214">
        <v>674</v>
      </c>
      <c r="F328" s="214">
        <v>178</v>
      </c>
    </row>
    <row r="329" spans="1:6" x14ac:dyDescent="0.25">
      <c r="A329" s="214" t="s">
        <v>901</v>
      </c>
      <c r="B329" s="214" t="s">
        <v>965</v>
      </c>
      <c r="C329" s="214" t="s">
        <v>707</v>
      </c>
      <c r="D329" s="214"/>
      <c r="E329" s="214">
        <v>674</v>
      </c>
      <c r="F329" s="214">
        <v>178</v>
      </c>
    </row>
    <row r="330" spans="1:6" x14ac:dyDescent="0.25">
      <c r="A330" s="214" t="s">
        <v>901</v>
      </c>
      <c r="B330" s="214" t="s">
        <v>966</v>
      </c>
      <c r="C330" s="214" t="s">
        <v>707</v>
      </c>
      <c r="D330" s="214"/>
      <c r="E330" s="214">
        <v>674</v>
      </c>
      <c r="F330" s="214">
        <v>178</v>
      </c>
    </row>
    <row r="331" spans="1:6" x14ac:dyDescent="0.25">
      <c r="A331" s="214" t="s">
        <v>901</v>
      </c>
      <c r="B331" s="214" t="s">
        <v>967</v>
      </c>
      <c r="C331" s="214" t="s">
        <v>707</v>
      </c>
      <c r="D331" s="214"/>
      <c r="E331" s="214">
        <v>674</v>
      </c>
      <c r="F331" s="214">
        <v>178</v>
      </c>
    </row>
    <row r="332" spans="1:6" x14ac:dyDescent="0.25">
      <c r="A332" s="214" t="s">
        <v>901</v>
      </c>
      <c r="B332" s="214" t="s">
        <v>968</v>
      </c>
      <c r="C332" s="214" t="s">
        <v>707</v>
      </c>
      <c r="D332" s="214"/>
      <c r="E332" s="214">
        <v>674</v>
      </c>
      <c r="F332" s="214">
        <v>178</v>
      </c>
    </row>
    <row r="333" spans="1:6" x14ac:dyDescent="0.25">
      <c r="A333" s="214" t="s">
        <v>901</v>
      </c>
      <c r="B333" s="214" t="s">
        <v>969</v>
      </c>
      <c r="C333" s="214" t="s">
        <v>707</v>
      </c>
      <c r="D333" s="214"/>
      <c r="E333" s="214">
        <v>678</v>
      </c>
      <c r="F333" s="214">
        <v>178</v>
      </c>
    </row>
    <row r="334" spans="1:6" x14ac:dyDescent="0.25">
      <c r="A334" s="214" t="s">
        <v>901</v>
      </c>
      <c r="B334" s="214" t="s">
        <v>970</v>
      </c>
      <c r="C334" s="214" t="s">
        <v>707</v>
      </c>
      <c r="D334" s="214"/>
      <c r="E334" s="214">
        <v>800</v>
      </c>
      <c r="F334" s="214">
        <v>178</v>
      </c>
    </row>
    <row r="335" spans="1:6" x14ac:dyDescent="0.25">
      <c r="A335" s="214" t="s">
        <v>901</v>
      </c>
      <c r="B335" s="214" t="s">
        <v>971</v>
      </c>
      <c r="C335" s="214" t="s">
        <v>707</v>
      </c>
      <c r="D335" s="214"/>
      <c r="E335" s="214">
        <v>779</v>
      </c>
      <c r="F335" s="214">
        <v>178</v>
      </c>
    </row>
    <row r="336" spans="1:6" x14ac:dyDescent="0.25">
      <c r="A336" s="214" t="s">
        <v>901</v>
      </c>
      <c r="B336" s="214" t="s">
        <v>972</v>
      </c>
      <c r="C336" s="214" t="s">
        <v>707</v>
      </c>
      <c r="D336" s="214"/>
      <c r="E336" s="214">
        <v>783</v>
      </c>
      <c r="F336" s="214">
        <v>178</v>
      </c>
    </row>
    <row r="337" spans="1:6" x14ac:dyDescent="0.25">
      <c r="A337" s="214" t="s">
        <v>901</v>
      </c>
      <c r="B337" s="214" t="s">
        <v>973</v>
      </c>
      <c r="C337" s="214" t="s">
        <v>707</v>
      </c>
      <c r="D337" s="214"/>
      <c r="E337" s="214">
        <v>696</v>
      </c>
      <c r="F337" s="214">
        <v>178</v>
      </c>
    </row>
    <row r="338" spans="1:6" x14ac:dyDescent="0.25">
      <c r="A338" s="214" t="s">
        <v>901</v>
      </c>
      <c r="B338" s="214" t="s">
        <v>974</v>
      </c>
      <c r="C338" s="214" t="s">
        <v>707</v>
      </c>
      <c r="D338" s="214"/>
      <c r="E338" s="214">
        <v>687</v>
      </c>
      <c r="F338" s="214">
        <v>178</v>
      </c>
    </row>
    <row r="339" spans="1:6" x14ac:dyDescent="0.25">
      <c r="A339" s="214" t="s">
        <v>901</v>
      </c>
      <c r="B339" s="214" t="s">
        <v>975</v>
      </c>
      <c r="C339" s="214" t="s">
        <v>707</v>
      </c>
      <c r="D339" s="214"/>
      <c r="E339" s="214">
        <v>683</v>
      </c>
      <c r="F339" s="214">
        <v>178</v>
      </c>
    </row>
    <row r="340" spans="1:6" x14ac:dyDescent="0.25">
      <c r="A340" s="214" t="s">
        <v>901</v>
      </c>
      <c r="B340" s="214" t="s">
        <v>976</v>
      </c>
      <c r="C340" s="214" t="s">
        <v>707</v>
      </c>
      <c r="D340" s="214"/>
      <c r="E340" s="214">
        <v>673</v>
      </c>
      <c r="F340" s="214">
        <v>178</v>
      </c>
    </row>
    <row r="341" spans="1:6" x14ac:dyDescent="0.25">
      <c r="A341" s="214" t="s">
        <v>901</v>
      </c>
      <c r="B341" s="214" t="s">
        <v>977</v>
      </c>
      <c r="C341" s="214" t="s">
        <v>707</v>
      </c>
      <c r="D341" s="214"/>
      <c r="E341" s="214">
        <v>705</v>
      </c>
      <c r="F341" s="214">
        <v>178</v>
      </c>
    </row>
    <row r="342" spans="1:6" x14ac:dyDescent="0.25">
      <c r="A342" s="214" t="s">
        <v>901</v>
      </c>
      <c r="B342" s="214" t="s">
        <v>978</v>
      </c>
      <c r="C342" s="214" t="s">
        <v>707</v>
      </c>
      <c r="D342" s="214"/>
      <c r="E342" s="214">
        <v>669</v>
      </c>
      <c r="F342" s="214">
        <v>177</v>
      </c>
    </row>
    <row r="343" spans="1:6" x14ac:dyDescent="0.25">
      <c r="C343" s="215" t="s">
        <v>873</v>
      </c>
      <c r="D343" s="214"/>
      <c r="E343" s="214"/>
      <c r="F343" s="216">
        <f>SUM(F260:F342)</f>
        <v>183943.64199999999</v>
      </c>
    </row>
  </sheetData>
  <mergeCells count="3">
    <mergeCell ref="A1:F1"/>
    <mergeCell ref="A3:F3"/>
    <mergeCell ref="A4:F4"/>
  </mergeCells>
  <printOptions horizontalCentered="1" verticalCentered="1"/>
  <pageMargins left="0.51181102362204722" right="0.51181102362204722" top="0.51181102362204722" bottom="0.51181102362204722" header="0.31496062992125984" footer="0.31496062992125984"/>
  <pageSetup paperSize="9" scale="90" fitToHeight="6" orientation="portrait" r:id="rId1"/>
  <headerFooter>
    <oddHeader>&amp;LNagycenk Nagyközség Önkormányzata&amp;C&amp;"-,Félkövér"&amp;14 2023. ÉVI KÖLTSÉGVETÉS VÉGREHAJTÁSA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2</vt:i4>
      </vt:variant>
    </vt:vector>
  </HeadingPairs>
  <TitlesOfParts>
    <vt:vector size="10" baseType="lpstr">
      <vt:lpstr>1sz. Kiemelt kiadás és bevétel</vt:lpstr>
      <vt:lpstr>2.sz Bevételek</vt:lpstr>
      <vt:lpstr>3.sz Kiadások</vt:lpstr>
      <vt:lpstr>4.sz. beruházások felújítások</vt:lpstr>
      <vt:lpstr>5.sz. szociális és átadott</vt:lpstr>
      <vt:lpstr>6.sz. Műk és felh. ei.</vt:lpstr>
      <vt:lpstr>7.sz létszám</vt:lpstr>
      <vt:lpstr>8.sz. kataszteri napló</vt:lpstr>
      <vt:lpstr>'2.sz Bevételek'!Nyomtatási_terület</vt:lpstr>
      <vt:lpstr>'5.sz. szociális és átadott'!Nyomtatási_terület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Admin Nagycenk</cp:lastModifiedBy>
  <cp:lastPrinted>2024-05-10T08:23:50Z</cp:lastPrinted>
  <dcterms:created xsi:type="dcterms:W3CDTF">2018-05-30T07:35:38Z</dcterms:created>
  <dcterms:modified xsi:type="dcterms:W3CDTF">2024-05-10T08:25:00Z</dcterms:modified>
</cp:coreProperties>
</file>