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 + (KÖLTSÉGVETÉS MÓDOSÍTÁSOK 2020 UTÁN)\Zárszámadás 2024\"/>
    </mc:Choice>
  </mc:AlternateContent>
  <xr:revisionPtr revIDLastSave="0" documentId="13_ncr:1_{006795B6-C8F0-4747-833F-8DA3A703BEF3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1sz. Kiemelt kiadás és bevétel" sheetId="5" r:id="rId1"/>
    <sheet name="2.sz Bevételek" sheetId="7" r:id="rId2"/>
    <sheet name="3.sz Kiadások" sheetId="6" r:id="rId3"/>
    <sheet name="4.sz. beruházások felújítások" sheetId="36" r:id="rId4"/>
    <sheet name="5.sz. szociális és átadott" sheetId="23" r:id="rId5"/>
    <sheet name="6.sz. Műk és felh. ei." sheetId="8" r:id="rId6"/>
    <sheet name="7.sz létszám" sheetId="24" r:id="rId7"/>
    <sheet name="8.sz. kataszteri napló" sheetId="35" r:id="rId8"/>
  </sheets>
  <definedNames>
    <definedName name="_xlnm.Print_Area" localSheetId="4">'5.sz. szociális és átadott'!$A$1:$F$52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3" i="6" l="1"/>
  <c r="F339" i="35"/>
  <c r="F270" i="35"/>
  <c r="F245" i="35"/>
  <c r="F19" i="23"/>
  <c r="F36" i="23"/>
  <c r="D8" i="23"/>
  <c r="C21" i="23"/>
  <c r="F45" i="23"/>
  <c r="D12" i="23"/>
  <c r="E12" i="23"/>
  <c r="C12" i="23"/>
  <c r="F7" i="23"/>
  <c r="F8" i="23"/>
  <c r="I9" i="36"/>
  <c r="I10" i="36"/>
  <c r="I11" i="36"/>
  <c r="I12" i="36"/>
  <c r="I13" i="36"/>
  <c r="I14" i="36"/>
  <c r="I15" i="36"/>
  <c r="I16" i="36"/>
  <c r="I17" i="36"/>
  <c r="I18" i="36"/>
  <c r="I19" i="36"/>
  <c r="I21" i="36"/>
  <c r="I22" i="36"/>
  <c r="I23" i="36"/>
  <c r="I24" i="36"/>
  <c r="I25" i="36"/>
  <c r="I26" i="36"/>
  <c r="I29" i="36"/>
  <c r="I31" i="36"/>
  <c r="I32" i="36"/>
  <c r="I33" i="36"/>
  <c r="I34" i="36"/>
  <c r="I37" i="36"/>
  <c r="I38" i="36"/>
  <c r="I39" i="36"/>
  <c r="I40" i="36"/>
  <c r="I8" i="36"/>
  <c r="G22" i="36"/>
  <c r="G21" i="36" s="1"/>
  <c r="H11" i="36"/>
  <c r="F29" i="36"/>
  <c r="G29" i="36"/>
  <c r="F33" i="36"/>
  <c r="G33" i="36"/>
  <c r="F8" i="36"/>
  <c r="G8" i="36"/>
  <c r="F23" i="36"/>
  <c r="G23" i="36"/>
  <c r="F21" i="36"/>
  <c r="F26" i="36" s="1"/>
  <c r="F340" i="35" l="1"/>
  <c r="G40" i="36"/>
  <c r="F40" i="36"/>
  <c r="G26" i="36"/>
  <c r="H39" i="36"/>
  <c r="H38" i="36"/>
  <c r="H37" i="36"/>
  <c r="H34" i="36"/>
  <c r="H32" i="36"/>
  <c r="H31" i="36"/>
  <c r="H23" i="36"/>
  <c r="H22" i="36"/>
  <c r="H21" i="36"/>
  <c r="H18" i="36"/>
  <c r="H16" i="36"/>
  <c r="H15" i="36"/>
  <c r="H14" i="36"/>
  <c r="H13" i="36"/>
  <c r="H12" i="36"/>
  <c r="H10" i="36"/>
  <c r="H9" i="36"/>
  <c r="F46" i="6"/>
  <c r="F48" i="6"/>
  <c r="F42" i="6"/>
  <c r="E48" i="7"/>
  <c r="D29" i="7"/>
  <c r="E29" i="7"/>
  <c r="D48" i="7"/>
  <c r="E28" i="5"/>
  <c r="E16" i="5"/>
  <c r="F16" i="5" s="1"/>
  <c r="C11" i="5"/>
  <c r="C15" i="5" s="1"/>
  <c r="C19" i="5" s="1"/>
  <c r="C28" i="5"/>
  <c r="D28" i="5"/>
  <c r="D16" i="5"/>
  <c r="F89" i="7"/>
  <c r="F81" i="7"/>
  <c r="E14" i="8"/>
  <c r="F29" i="5"/>
  <c r="F28" i="5"/>
  <c r="E27" i="5"/>
  <c r="E31" i="5" s="1"/>
  <c r="D27" i="5"/>
  <c r="D31" i="5" s="1"/>
  <c r="C27" i="5"/>
  <c r="F26" i="5"/>
  <c r="F25" i="5"/>
  <c r="F24" i="5"/>
  <c r="F23" i="5"/>
  <c r="F22" i="5"/>
  <c r="F21" i="5"/>
  <c r="F20" i="5"/>
  <c r="F17" i="5"/>
  <c r="E15" i="5"/>
  <c r="D15" i="5"/>
  <c r="F14" i="5"/>
  <c r="F13" i="5"/>
  <c r="F12" i="5"/>
  <c r="F11" i="5"/>
  <c r="F10" i="5"/>
  <c r="F9" i="5"/>
  <c r="F8" i="5"/>
  <c r="F7" i="5"/>
  <c r="H8" i="36" l="1"/>
  <c r="H26" i="36"/>
  <c r="H33" i="36"/>
  <c r="H29" i="36"/>
  <c r="H40" i="36" s="1"/>
  <c r="E30" i="5"/>
  <c r="C31" i="5"/>
  <c r="F31" i="5"/>
  <c r="F27" i="5"/>
  <c r="D19" i="5"/>
  <c r="F15" i="5"/>
  <c r="E18" i="5"/>
  <c r="E19" i="5"/>
  <c r="F19" i="5" s="1"/>
  <c r="C30" i="5"/>
  <c r="D30" i="5"/>
  <c r="C18" i="5"/>
  <c r="D18" i="5"/>
  <c r="F30" i="5" l="1"/>
  <c r="F18" i="5"/>
  <c r="D49" i="23" l="1"/>
  <c r="E49" i="23"/>
  <c r="C49" i="23"/>
  <c r="E21" i="23"/>
  <c r="F48" i="23"/>
  <c r="F47" i="23"/>
  <c r="F46" i="23"/>
  <c r="D21" i="23"/>
  <c r="F39" i="23"/>
  <c r="E13" i="23"/>
  <c r="C27" i="24"/>
  <c r="B27" i="24"/>
  <c r="J22" i="8"/>
  <c r="F94" i="6"/>
  <c r="F63" i="6"/>
  <c r="B15" i="8"/>
  <c r="E9" i="8"/>
  <c r="F111" i="6"/>
  <c r="C40" i="7"/>
  <c r="F47" i="7"/>
  <c r="C26" i="24"/>
  <c r="B26" i="24"/>
  <c r="C22" i="24"/>
  <c r="B22" i="24"/>
  <c r="C19" i="24"/>
  <c r="C18" i="24"/>
  <c r="B18" i="24"/>
  <c r="C16" i="24"/>
  <c r="E22" i="8"/>
  <c r="B23" i="8"/>
  <c r="E20" i="8"/>
  <c r="J19" i="8"/>
  <c r="E19" i="8"/>
  <c r="G23" i="8"/>
  <c r="E18" i="8"/>
  <c r="G15" i="8"/>
  <c r="J12" i="8"/>
  <c r="E12" i="8"/>
  <c r="J11" i="8"/>
  <c r="E11" i="8"/>
  <c r="D15" i="8"/>
  <c r="C15" i="8"/>
  <c r="F52" i="23"/>
  <c r="F51" i="23"/>
  <c r="F50" i="23"/>
  <c r="F44" i="23"/>
  <c r="F43" i="23"/>
  <c r="F42" i="23"/>
  <c r="F41" i="23"/>
  <c r="F40" i="23"/>
  <c r="F38" i="23"/>
  <c r="F37" i="23"/>
  <c r="F35" i="23"/>
  <c r="F34" i="23"/>
  <c r="F33" i="23"/>
  <c r="F31" i="23"/>
  <c r="F30" i="23"/>
  <c r="F29" i="23"/>
  <c r="F28" i="23"/>
  <c r="F27" i="23"/>
  <c r="F26" i="23"/>
  <c r="F25" i="23"/>
  <c r="F24" i="23"/>
  <c r="F23" i="23"/>
  <c r="F22" i="23"/>
  <c r="F20" i="23"/>
  <c r="E17" i="23"/>
  <c r="D17" i="23"/>
  <c r="C17" i="23"/>
  <c r="D13" i="23"/>
  <c r="C13" i="23"/>
  <c r="F10" i="23"/>
  <c r="F9" i="23"/>
  <c r="E121" i="6"/>
  <c r="D121" i="6"/>
  <c r="C121" i="6"/>
  <c r="F110" i="6"/>
  <c r="F109" i="6"/>
  <c r="E97" i="6"/>
  <c r="D97" i="6"/>
  <c r="C97" i="6"/>
  <c r="E88" i="6"/>
  <c r="D88" i="6"/>
  <c r="C88" i="6"/>
  <c r="F87" i="6"/>
  <c r="F84" i="6"/>
  <c r="E83" i="6"/>
  <c r="D83" i="6"/>
  <c r="C83" i="6"/>
  <c r="F82" i="6"/>
  <c r="F79" i="6"/>
  <c r="F77" i="6"/>
  <c r="E75" i="6"/>
  <c r="D75" i="6"/>
  <c r="C75" i="6"/>
  <c r="F72" i="6"/>
  <c r="F67" i="6"/>
  <c r="E60" i="6"/>
  <c r="D60" i="6"/>
  <c r="C60" i="6"/>
  <c r="F59" i="6"/>
  <c r="F55" i="6"/>
  <c r="E50" i="6"/>
  <c r="D50" i="6"/>
  <c r="C50" i="6"/>
  <c r="F49" i="6"/>
  <c r="F45" i="6"/>
  <c r="E44" i="6"/>
  <c r="D44" i="6"/>
  <c r="C44" i="6"/>
  <c r="F43" i="6"/>
  <c r="E41" i="6"/>
  <c r="D41" i="6"/>
  <c r="C41" i="6"/>
  <c r="F40" i="6"/>
  <c r="F39" i="6"/>
  <c r="F38" i="6"/>
  <c r="F37" i="6"/>
  <c r="F36" i="6"/>
  <c r="F34" i="6"/>
  <c r="E33" i="6"/>
  <c r="D33" i="6"/>
  <c r="C33" i="6"/>
  <c r="F32" i="6"/>
  <c r="F31" i="6"/>
  <c r="E30" i="6"/>
  <c r="D30" i="6"/>
  <c r="C30" i="6"/>
  <c r="F28" i="6"/>
  <c r="F27" i="6"/>
  <c r="F26" i="6"/>
  <c r="E24" i="6"/>
  <c r="D24" i="6"/>
  <c r="C24" i="6"/>
  <c r="F23" i="6"/>
  <c r="F22" i="6"/>
  <c r="F21" i="6"/>
  <c r="E20" i="6"/>
  <c r="D20" i="6"/>
  <c r="C20" i="6"/>
  <c r="F19" i="6"/>
  <c r="F15" i="6"/>
  <c r="F13" i="6"/>
  <c r="F10" i="6"/>
  <c r="F9" i="6"/>
  <c r="F7" i="6"/>
  <c r="E96" i="7"/>
  <c r="D96" i="7"/>
  <c r="C96" i="7"/>
  <c r="F86" i="7"/>
  <c r="E85" i="7"/>
  <c r="E91" i="7" s="1"/>
  <c r="E98" i="7" s="1"/>
  <c r="D85" i="7"/>
  <c r="C85" i="7"/>
  <c r="C91" i="7" s="1"/>
  <c r="C98" i="7" s="1"/>
  <c r="E80" i="7"/>
  <c r="D80" i="7"/>
  <c r="C80" i="7"/>
  <c r="E75" i="7"/>
  <c r="D75" i="7"/>
  <c r="C75" i="7"/>
  <c r="E70" i="7"/>
  <c r="D70" i="7"/>
  <c r="C70" i="7"/>
  <c r="E64" i="7"/>
  <c r="D64" i="7"/>
  <c r="C64" i="7"/>
  <c r="F63" i="7"/>
  <c r="E58" i="7"/>
  <c r="D58" i="7"/>
  <c r="C58" i="7"/>
  <c r="F54" i="7"/>
  <c r="E52" i="7"/>
  <c r="D52" i="7"/>
  <c r="C52" i="7"/>
  <c r="F51" i="7"/>
  <c r="F48" i="7"/>
  <c r="F46" i="7"/>
  <c r="F44" i="7"/>
  <c r="F43" i="7"/>
  <c r="F42" i="7"/>
  <c r="F39" i="7"/>
  <c r="E38" i="7"/>
  <c r="D38" i="7"/>
  <c r="C38" i="7"/>
  <c r="F33" i="7"/>
  <c r="F32" i="7"/>
  <c r="D40" i="7"/>
  <c r="C29" i="7"/>
  <c r="E26" i="7"/>
  <c r="D26" i="7"/>
  <c r="C26" i="7"/>
  <c r="F25" i="7"/>
  <c r="F19" i="7"/>
  <c r="E14" i="7"/>
  <c r="E20" i="7" s="1"/>
  <c r="D14" i="7"/>
  <c r="D20" i="7" s="1"/>
  <c r="C14" i="7"/>
  <c r="C20" i="7" s="1"/>
  <c r="F13" i="7"/>
  <c r="F11" i="7"/>
  <c r="F10" i="7"/>
  <c r="F9" i="7"/>
  <c r="F8" i="7"/>
  <c r="F7" i="7"/>
  <c r="F83" i="6" l="1"/>
  <c r="J18" i="8"/>
  <c r="F41" i="6"/>
  <c r="D25" i="6"/>
  <c r="F24" i="6"/>
  <c r="C25" i="6"/>
  <c r="C98" i="6" s="1"/>
  <c r="C122" i="6" s="1"/>
  <c r="F38" i="7"/>
  <c r="F58" i="7"/>
  <c r="C71" i="7"/>
  <c r="C99" i="7" s="1"/>
  <c r="F20" i="7"/>
  <c r="F14" i="7"/>
  <c r="J13" i="8"/>
  <c r="H15" i="8"/>
  <c r="J10" i="8"/>
  <c r="J9" i="8"/>
  <c r="I15" i="8"/>
  <c r="E10" i="8"/>
  <c r="B25" i="8"/>
  <c r="F49" i="23"/>
  <c r="F17" i="23"/>
  <c r="F21" i="23"/>
  <c r="F13" i="23"/>
  <c r="F12" i="23"/>
  <c r="G25" i="8"/>
  <c r="J14" i="8"/>
  <c r="F50" i="6"/>
  <c r="I23" i="8"/>
  <c r="C51" i="6"/>
  <c r="E15" i="8"/>
  <c r="F121" i="6"/>
  <c r="J21" i="8"/>
  <c r="J20" i="8"/>
  <c r="F88" i="6"/>
  <c r="H23" i="8"/>
  <c r="F75" i="6"/>
  <c r="F60" i="6"/>
  <c r="F44" i="6"/>
  <c r="D51" i="6"/>
  <c r="D98" i="6" s="1"/>
  <c r="D122" i="6" s="1"/>
  <c r="F33" i="6"/>
  <c r="E51" i="6"/>
  <c r="F30" i="6"/>
  <c r="E25" i="6"/>
  <c r="F25" i="6" s="1"/>
  <c r="F20" i="6"/>
  <c r="E40" i="7"/>
  <c r="E71" i="7" s="1"/>
  <c r="E99" i="7" s="1"/>
  <c r="D23" i="8"/>
  <c r="D25" i="8" s="1"/>
  <c r="F85" i="7"/>
  <c r="D91" i="7"/>
  <c r="F70" i="7"/>
  <c r="F64" i="7"/>
  <c r="F52" i="7"/>
  <c r="D71" i="7"/>
  <c r="F26" i="7"/>
  <c r="H25" i="8" l="1"/>
  <c r="F40" i="7"/>
  <c r="J15" i="8"/>
  <c r="I25" i="8"/>
  <c r="J25" i="8" s="1"/>
  <c r="E98" i="6"/>
  <c r="E122" i="6" s="1"/>
  <c r="F122" i="6" s="1"/>
  <c r="J23" i="8"/>
  <c r="F51" i="6"/>
  <c r="D98" i="7"/>
  <c r="F98" i="7" s="1"/>
  <c r="F91" i="7"/>
  <c r="E21" i="8"/>
  <c r="C23" i="8"/>
  <c r="F71" i="7"/>
  <c r="F98" i="6" l="1"/>
  <c r="E23" i="8"/>
  <c r="C25" i="8"/>
  <c r="E25" i="8" s="1"/>
  <c r="D99" i="7"/>
  <c r="F99" i="7" s="1"/>
</calcChain>
</file>

<file path=xl/sharedStrings.xml><?xml version="1.0" encoding="utf-8"?>
<sst xmlns="http://schemas.openxmlformats.org/spreadsheetml/2006/main" count="1718" uniqueCount="1023">
  <si>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</si>
  <si>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</si>
  <si>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</si>
  <si>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</si>
  <si>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</si>
  <si>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</si>
  <si>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</si>
  <si>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</si>
  <si>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</si>
  <si>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</si>
  <si>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</si>
  <si>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</si>
  <si>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</si>
  <si>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</si>
  <si>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</si>
  <si>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</si>
  <si>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</si>
  <si>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</si>
  <si>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</si>
  <si>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</si>
  <si>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</si>
  <si>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</si>
  <si>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</si>
  <si>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</si>
  <si>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</si>
  <si>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</si>
  <si>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</si>
  <si>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</si>
  <si>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</si>
  <si>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</si>
  <si>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</si>
  <si>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</si>
  <si>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</si>
  <si>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</si>
  <si>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</si>
  <si>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</si>
  <si>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</si>
  <si>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</si>
  <si>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</si>
  <si>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</si>
  <si>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</si>
  <si>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</si>
  <si>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</si>
  <si>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</si>
  <si>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</si>
  <si>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</si>
  <si>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</si>
  <si>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</si>
  <si>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</si>
  <si>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</si>
  <si>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</si>
  <si>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</si>
  <si>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</si>
  <si>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</si>
  <si>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</si>
  <si>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</si>
  <si>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</si>
  <si>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</si>
  <si>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</si>
  <si>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</si>
  <si>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</si>
  <si>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</si>
  <si>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</si>
  <si>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</si>
  <si>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</si>
  <si>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</si>
  <si>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</si>
  <si>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</si>
  <si>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</si>
  <si>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</si>
  <si>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</si>
  <si>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</si>
  <si>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</si>
  <si>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</si>
  <si>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</si>
  <si>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</si>
  <si>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</si>
  <si>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</si>
  <si>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</si>
  <si>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</si>
  <si>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</si>
  <si>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</si>
  <si>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</si>
  <si>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</si>
  <si>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</si>
  <si>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</si>
  <si>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</si>
  <si>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</si>
  <si>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</si>
  <si>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</si>
  <si>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</si>
  <si>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</si>
  <si>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</si>
  <si>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</si>
  <si>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</si>
  <si>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</si>
  <si>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</si>
  <si>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</si>
  <si>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</si>
  <si>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</si>
  <si>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</si>
  <si>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</si>
  <si>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</si>
  <si>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</si>
  <si>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</si>
  <si>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</si>
  <si>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</si>
  <si>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</si>
  <si>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</si>
  <si>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</si>
  <si>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</si>
  <si>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</si>
  <si>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</si>
  <si>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</si>
  <si>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</si>
  <si>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</si>
  <si>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</si>
  <si>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</si>
  <si>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</si>
  <si>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</si>
  <si>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</si>
  <si>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</si>
  <si>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</si>
  <si>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</si>
  <si>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</si>
  <si>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</si>
  <si>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</si>
  <si>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</si>
  <si>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</si>
  <si>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</si>
  <si>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</si>
  <si>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</si>
  <si>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</si>
  <si>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</si>
  <si>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</si>
  <si>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</si>
  <si>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</si>
  <si>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</si>
  <si>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</si>
  <si>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</si>
  <si>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</si>
  <si>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</si>
  <si>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</si>
  <si>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</si>
  <si>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</si>
  <si>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</si>
  <si>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</si>
  <si>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</si>
  <si>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</si>
  <si>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</si>
  <si>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</si>
  <si>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</si>
  <si>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</si>
  <si>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</si>
  <si>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</si>
  <si>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</si>
  <si>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</si>
  <si>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</si>
  <si>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</si>
  <si>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</si>
  <si>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</si>
  <si>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</si>
  <si>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</si>
  <si>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</si>
  <si>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</si>
  <si>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</si>
  <si>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</si>
  <si>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</si>
  <si>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</si>
  <si>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</si>
  <si>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</si>
  <si>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</si>
  <si>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</si>
  <si>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</si>
  <si>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</si>
  <si>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</si>
  <si>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</si>
  <si>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</si>
  <si>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</si>
  <si>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</si>
  <si>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</si>
  <si>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</si>
  <si>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</si>
  <si>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</si>
  <si>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</si>
  <si>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</si>
  <si>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</si>
  <si>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</si>
  <si>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</si>
  <si>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</si>
  <si>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</si>
  <si>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</si>
  <si>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</si>
  <si>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</si>
  <si>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</si>
  <si>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</si>
  <si>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</si>
  <si>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</si>
  <si>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</si>
  <si>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</si>
  <si>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</si>
  <si>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</si>
  <si>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</si>
  <si>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</si>
  <si>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</si>
  <si>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</si>
  <si>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</si>
  <si>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</si>
  <si>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</si>
  <si>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</si>
  <si>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</si>
  <si>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</si>
  <si>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</si>
  <si>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</si>
  <si>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</si>
  <si>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</si>
  <si>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</si>
  <si>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</si>
  <si>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</si>
  <si>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</si>
  <si>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</si>
  <si>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</si>
  <si>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</si>
  <si>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</si>
  <si>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</si>
  <si>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</si>
  <si>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</si>
  <si>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</si>
  <si>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</si>
  <si>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</si>
  <si>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</si>
  <si>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</si>
  <si>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</si>
  <si>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</si>
  <si>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</si>
  <si>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</si>
  <si>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</si>
  <si>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</si>
  <si>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</si>
  <si>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</si>
  <si>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</si>
  <si>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</si>
  <si>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</si>
  <si>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</si>
  <si>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</si>
  <si>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</si>
  <si>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</si>
  <si>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</si>
  <si>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</si>
  <si>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</si>
  <si>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</si>
  <si>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</si>
  <si>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</si>
  <si>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</si>
  <si>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</si>
  <si>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</si>
  <si>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</si>
  <si>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</si>
  <si>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</si>
  <si>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</si>
  <si>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</si>
  <si>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</si>
  <si>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</si>
  <si>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</si>
  <si>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</si>
  <si>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</si>
  <si>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</si>
  <si>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</si>
  <si>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</si>
  <si>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</si>
  <si>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</si>
  <si>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</si>
  <si>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</si>
  <si>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</si>
  <si>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</si>
  <si>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</si>
  <si>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</si>
  <si>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</si>
  <si>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</si>
  <si>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</si>
  <si>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</si>
  <si>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</si>
  <si>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</si>
  <si>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</si>
  <si>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</si>
  <si>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</si>
  <si>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</si>
  <si>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</si>
  <si>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</si>
  <si>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</si>
  <si>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</si>
  <si>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</si>
  <si>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</si>
  <si>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</si>
  <si>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</si>
  <si>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</si>
  <si>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</si>
  <si>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</si>
  <si>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</si>
  <si>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</si>
  <si>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</si>
  <si>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</si>
  <si>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</si>
  <si>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</si>
  <si>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</si>
  <si>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</si>
  <si>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</si>
  <si>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</si>
  <si>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</si>
  <si>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</si>
  <si>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</si>
  <si>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</si>
  <si>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</si>
  <si>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</si>
  <si>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</si>
  <si>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</si>
  <si>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</si>
  <si>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</si>
  <si>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</si>
  <si>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</si>
  <si>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</si>
  <si>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</si>
  <si>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</si>
  <si>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</si>
  <si>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</si>
  <si>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</si>
  <si>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</si>
  <si>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</si>
  <si>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</si>
  <si>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</si>
  <si>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</si>
  <si>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</si>
  <si>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</si>
  <si>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</si>
  <si>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</si>
  <si>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</si>
  <si>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</si>
  <si>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</si>
  <si>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</si>
  <si>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</si>
  <si>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</si>
  <si>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</si>
  <si>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</si>
  <si>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</si>
  <si>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</si>
  <si>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</si>
  <si>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</si>
  <si>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</si>
  <si>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</si>
  <si>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</si>
  <si>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</si>
  <si>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</si>
  <si>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</si>
  <si>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</si>
  <si>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</si>
  <si>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B63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</si>
  <si>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</si>
  <si>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</si>
  <si>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</si>
  <si>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</si>
  <si>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</si>
  <si>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</si>
  <si>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</si>
  <si>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</si>
  <si>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</si>
  <si>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</si>
  <si>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</si>
  <si>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</si>
  <si>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</si>
  <si>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</si>
  <si>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</si>
  <si>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</si>
  <si>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</si>
  <si>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</si>
  <si>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</si>
  <si>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</si>
  <si>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</si>
  <si>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</si>
  <si>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</si>
  <si>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</si>
  <si>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</si>
  <si>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</si>
  <si>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</si>
  <si>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</si>
  <si>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</si>
  <si>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</si>
  <si>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</si>
  <si>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</si>
  <si>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</si>
  <si>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</si>
  <si>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</si>
  <si>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</si>
  <si>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</si>
  <si>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</si>
  <si>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</si>
  <si>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</si>
  <si>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</si>
  <si>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</si>
  <si>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</si>
  <si>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</si>
  <si>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</si>
  <si>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</si>
  <si>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</si>
  <si>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</si>
  <si>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</si>
  <si>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</si>
  <si>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</si>
  <si>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</si>
  <si>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</si>
  <si>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</si>
  <si>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</si>
  <si>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</si>
  <si>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</si>
  <si>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</si>
  <si>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</si>
  <si>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</si>
  <si>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Egyéb közhatalmi bevételek</t>
  </si>
  <si>
    <t>B74</t>
  </si>
  <si>
    <t>B75</t>
  </si>
  <si>
    <t>Egyéb felhalmozási célú átvett pénzeszközök államháztartáson kívülről</t>
  </si>
  <si>
    <t>B411</t>
  </si>
  <si>
    <t>Biztosító által fizetett kártérítés</t>
  </si>
  <si>
    <t>B64</t>
  </si>
  <si>
    <t>B65</t>
  </si>
  <si>
    <t>Lekötött betét felbontás, értékpapír visszaváltás</t>
  </si>
  <si>
    <t>Államháztartáson belüli megelőlegezés</t>
  </si>
  <si>
    <t>Teljesítés</t>
  </si>
  <si>
    <t>Teljesítés %-a</t>
  </si>
  <si>
    <t>Teljesítés %</t>
  </si>
  <si>
    <t>Általános forgalmi adó visszatérítése</t>
  </si>
  <si>
    <t>Megnevezés</t>
  </si>
  <si>
    <t>Közvilágítás</t>
  </si>
  <si>
    <t>Rovat-szám</t>
  </si>
  <si>
    <t xml:space="preserve">Egyéb nem intézményi ellátások </t>
  </si>
  <si>
    <t xml:space="preserve">Ellátottak pénzbeli juttatásai </t>
  </si>
  <si>
    <t>TÖOSZ tagdíj</t>
  </si>
  <si>
    <t xml:space="preserve">Egyéb működési célú támogatások államháztartáson kívülre </t>
  </si>
  <si>
    <t>Központi írányitó szervi támogatások folyósítása</t>
  </si>
  <si>
    <t>Aranypatak Horgászegyesület</t>
  </si>
  <si>
    <t>2.MELLÉKLET</t>
  </si>
  <si>
    <t>3.MELLÉKLET</t>
  </si>
  <si>
    <t>1. MELLÉKLET</t>
  </si>
  <si>
    <t>eredeti ei.</t>
  </si>
  <si>
    <t>Ingatlanok felújítása</t>
  </si>
  <si>
    <t>Informatikai eszközök felújítása</t>
  </si>
  <si>
    <t>Lövőnek átadott pénzeszköz</t>
  </si>
  <si>
    <t>Iskolaegészségügyi ellátásra Háziorvosnak</t>
  </si>
  <si>
    <t>Sopron és Térsége Önkormányzati Társulás</t>
  </si>
  <si>
    <t>Sopron Térségi Hulladékgazdálkodási Társulás</t>
  </si>
  <si>
    <t xml:space="preserve">Év közössége díj </t>
  </si>
  <si>
    <t>Pénzeszközátadás működésre  Óvodának</t>
  </si>
  <si>
    <t>Pénzeszközátadás működésre  Köh-nak</t>
  </si>
  <si>
    <t>Települési önkormányzatok gyermekétkeztetési feladatainak támogatása</t>
  </si>
  <si>
    <t>Települési önkormányzatok egyes szociális és gyermekjóléti feladatainak támogatása</t>
  </si>
  <si>
    <t>B1131</t>
  </si>
  <si>
    <t>B1132</t>
  </si>
  <si>
    <t>LAKOSSÁGNAK JUTTATOTT TÁMOGATÁSOK,</t>
  </si>
  <si>
    <t>Kapuvári vizitársulat támogatása</t>
  </si>
  <si>
    <t>Költségvetési engedélyezett létszámkeret (álláshely) (fő) ÖNKORMÁNYZAT</t>
  </si>
  <si>
    <t>MINDÖSSZESEN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</si>
  <si>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</si>
  <si>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</si>
  <si>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</si>
  <si>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</si>
  <si>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</si>
  <si>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</si>
  <si>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</si>
  <si>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</si>
  <si>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</si>
  <si>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</si>
  <si>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</si>
  <si>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</si>
  <si>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</si>
  <si>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</si>
  <si>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</si>
  <si>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</si>
  <si>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</si>
  <si>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</si>
  <si>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</si>
  <si>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megyei közgyűlés 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</si>
  <si>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</si>
  <si>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</si>
  <si>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</si>
  <si>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</si>
  <si>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</si>
  <si>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</si>
  <si>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</si>
  <si>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KATASZTERI NAPLÓ</t>
  </si>
  <si>
    <t>Forgalomképesség</t>
  </si>
  <si>
    <t>42// /</t>
  </si>
  <si>
    <t>Közút</t>
  </si>
  <si>
    <t>44// /</t>
  </si>
  <si>
    <t>110/  1/ /</t>
  </si>
  <si>
    <t>Új u.</t>
  </si>
  <si>
    <t>110/6/ /</t>
  </si>
  <si>
    <t>Soproni u.</t>
  </si>
  <si>
    <t>119/   / /</t>
  </si>
  <si>
    <t>Petőfi u.</t>
  </si>
  <si>
    <t>126/1/ /</t>
  </si>
  <si>
    <t>Új utca</t>
  </si>
  <si>
    <t>126/  2/ /</t>
  </si>
  <si>
    <t>Játszótér u.</t>
  </si>
  <si>
    <t>157/   / /</t>
  </si>
  <si>
    <t>Rákóczi u.</t>
  </si>
  <si>
    <t>179/3/ /</t>
  </si>
  <si>
    <t>Gyalogút</t>
  </si>
  <si>
    <t>192// /</t>
  </si>
  <si>
    <t>Kossuth u.</t>
  </si>
  <si>
    <t>201// /</t>
  </si>
  <si>
    <t>227// /</t>
  </si>
  <si>
    <t>Dózsa körút</t>
  </si>
  <si>
    <t>233/1/ /</t>
  </si>
  <si>
    <t>Eperfa sor</t>
  </si>
  <si>
    <t>259/  1/ /</t>
  </si>
  <si>
    <t>Dózsa krt.</t>
  </si>
  <si>
    <t>260/  1/ /</t>
  </si>
  <si>
    <t>Közút (helyi önkormányzati közút)</t>
  </si>
  <si>
    <t>263// /</t>
  </si>
  <si>
    <t>Gyár u.</t>
  </si>
  <si>
    <t>271// /</t>
  </si>
  <si>
    <t>272// /</t>
  </si>
  <si>
    <t>Játszótér</t>
  </si>
  <si>
    <t>274// /</t>
  </si>
  <si>
    <t>276/1/ /</t>
  </si>
  <si>
    <t>Keresztúri u.</t>
  </si>
  <si>
    <t>279/2/ /</t>
  </si>
  <si>
    <t>280// /</t>
  </si>
  <si>
    <t>Helyi közút</t>
  </si>
  <si>
    <t>304/  6/ /</t>
  </si>
  <si>
    <t>Major u.</t>
  </si>
  <si>
    <t>304/7/ /</t>
  </si>
  <si>
    <t>313/   / /</t>
  </si>
  <si>
    <t>Bokor Nándor u.</t>
  </si>
  <si>
    <t>344// /</t>
  </si>
  <si>
    <t>Tér</t>
  </si>
  <si>
    <t>312/7/ /</t>
  </si>
  <si>
    <t>Járda, parkoló</t>
  </si>
  <si>
    <t>380/   / /</t>
  </si>
  <si>
    <t>Vizimalom u. II.</t>
  </si>
  <si>
    <t>402// /</t>
  </si>
  <si>
    <t>Névnélküli út</t>
  </si>
  <si>
    <t>415// /</t>
  </si>
  <si>
    <t>435/1/ /</t>
  </si>
  <si>
    <t>Parkoló</t>
  </si>
  <si>
    <t>436// /</t>
  </si>
  <si>
    <t>Helyi közút (járda)</t>
  </si>
  <si>
    <t>440// /</t>
  </si>
  <si>
    <t>449// /</t>
  </si>
  <si>
    <t>Széchenyi tér</t>
  </si>
  <si>
    <t>451// /</t>
  </si>
  <si>
    <t>452/2/ /</t>
  </si>
  <si>
    <t>Temető, ravatalozó</t>
  </si>
  <si>
    <t>453// /</t>
  </si>
  <si>
    <t>482// /</t>
  </si>
  <si>
    <t>Beépítetlen terület (park)</t>
  </si>
  <si>
    <t>488// /</t>
  </si>
  <si>
    <t>503/  2/ /</t>
  </si>
  <si>
    <t>Járda</t>
  </si>
  <si>
    <t>528// /</t>
  </si>
  <si>
    <t>Szent Imre u.</t>
  </si>
  <si>
    <t>533// /</t>
  </si>
  <si>
    <t>537// /</t>
  </si>
  <si>
    <t>541/   / /</t>
  </si>
  <si>
    <t>545/  1/ /</t>
  </si>
  <si>
    <t>546/   / /</t>
  </si>
  <si>
    <t>Csatorna</t>
  </si>
  <si>
    <t>602/  1/ /</t>
  </si>
  <si>
    <t>603/   / /</t>
  </si>
  <si>
    <t>Árok</t>
  </si>
  <si>
    <t>606/   / /</t>
  </si>
  <si>
    <t>Közterület</t>
  </si>
  <si>
    <t>654/   / /</t>
  </si>
  <si>
    <t>656// /</t>
  </si>
  <si>
    <t>657// /</t>
  </si>
  <si>
    <t>Hidegségi u.</t>
  </si>
  <si>
    <t>937/   / /</t>
  </si>
  <si>
    <t>02/ 27/ /</t>
  </si>
  <si>
    <t>011/   / /</t>
  </si>
  <si>
    <t>Szántó</t>
  </si>
  <si>
    <t>023/   / /</t>
  </si>
  <si>
    <t>041/ 16/ /</t>
  </si>
  <si>
    <t>060/  1/ /</t>
  </si>
  <si>
    <t>0187/   / /</t>
  </si>
  <si>
    <t>0191/  2/ /</t>
  </si>
  <si>
    <t>Arany-patak</t>
  </si>
  <si>
    <t>0194/1/ /</t>
  </si>
  <si>
    <t>Kerékpárút</t>
  </si>
  <si>
    <t>0194/2/ /</t>
  </si>
  <si>
    <t>0249/  5/ /</t>
  </si>
  <si>
    <t>0272/ 13/ /</t>
  </si>
  <si>
    <t>Szemétlerakó telep</t>
  </si>
  <si>
    <t>0275/1/ /</t>
  </si>
  <si>
    <t>303/   / /</t>
  </si>
  <si>
    <t>Vizimalom u. I.</t>
  </si>
  <si>
    <t>0247/7/ /</t>
  </si>
  <si>
    <t>291/   / /</t>
  </si>
  <si>
    <t>560/   / /</t>
  </si>
  <si>
    <t>806// /</t>
  </si>
  <si>
    <t>05/  2/ /</t>
  </si>
  <si>
    <t>Saját használatú út</t>
  </si>
  <si>
    <t>07/  7/ /</t>
  </si>
  <si>
    <t>Út</t>
  </si>
  <si>
    <t>013/   / /</t>
  </si>
  <si>
    <t>038/   / /</t>
  </si>
  <si>
    <t>040/   / /</t>
  </si>
  <si>
    <t>045/  1/ /</t>
  </si>
  <si>
    <t>048/  8/ /</t>
  </si>
  <si>
    <t>060/  2/ /</t>
  </si>
  <si>
    <t>079/  4/ /</t>
  </si>
  <si>
    <t>081/   / /</t>
  </si>
  <si>
    <t>087/  2/ /</t>
  </si>
  <si>
    <t>087/  4/ /</t>
  </si>
  <si>
    <t>090/   / /</t>
  </si>
  <si>
    <t>091/   / /</t>
  </si>
  <si>
    <t>092/   / /</t>
  </si>
  <si>
    <t>099/   / /</t>
  </si>
  <si>
    <t>0106/  1/ /</t>
  </si>
  <si>
    <t>0106/  2/ /</t>
  </si>
  <si>
    <t>0132/   / /</t>
  </si>
  <si>
    <t>0137/  3/ /</t>
  </si>
  <si>
    <t>0139// /</t>
  </si>
  <si>
    <t>0142/  1/ /</t>
  </si>
  <si>
    <t>0142/  3/ /</t>
  </si>
  <si>
    <t>0142/  4/ /</t>
  </si>
  <si>
    <t>0161/   / /</t>
  </si>
  <si>
    <t>0163/  1/ /</t>
  </si>
  <si>
    <t>0165/   / /</t>
  </si>
  <si>
    <t>0168/ 13/ /</t>
  </si>
  <si>
    <t>0183/   / /</t>
  </si>
  <si>
    <t>0191/  1/ /</t>
  </si>
  <si>
    <t>0200/   / /</t>
  </si>
  <si>
    <t>0204/   / /</t>
  </si>
  <si>
    <t>0214/   / /</t>
  </si>
  <si>
    <t>0220/  8/ /</t>
  </si>
  <si>
    <t>0221/  2/ /</t>
  </si>
  <si>
    <t>Sajáth.út</t>
  </si>
  <si>
    <t>0224/ 4/ /</t>
  </si>
  <si>
    <t>0235/  3/ /</t>
  </si>
  <si>
    <t>0240/   / /</t>
  </si>
  <si>
    <t>0242/   / /</t>
  </si>
  <si>
    <t>0245/76/ /</t>
  </si>
  <si>
    <t>0246/4/ /</t>
  </si>
  <si>
    <t>0249/  4/ /</t>
  </si>
  <si>
    <t>0261/3/ /</t>
  </si>
  <si>
    <t>0262/   / /</t>
  </si>
  <si>
    <t>0266/  2/ /</t>
  </si>
  <si>
    <t>0267/   / /</t>
  </si>
  <si>
    <t>0268/  8/ /</t>
  </si>
  <si>
    <t>0271/   / /</t>
  </si>
  <si>
    <t>0276/43/ /</t>
  </si>
  <si>
    <t>0281/  1/ /</t>
  </si>
  <si>
    <t>0283/  8/ /</t>
  </si>
  <si>
    <t>0284/  1/ /</t>
  </si>
  <si>
    <t>0285/   / /</t>
  </si>
  <si>
    <t>0287/  4/ /</t>
  </si>
  <si>
    <t>0287/ 13/ /</t>
  </si>
  <si>
    <t>0294/   / /</t>
  </si>
  <si>
    <t>0312/   / /</t>
  </si>
  <si>
    <t>0317/   / /</t>
  </si>
  <si>
    <t>0323/   / /</t>
  </si>
  <si>
    <t>0334/   / /</t>
  </si>
  <si>
    <t>304/19/ /</t>
  </si>
  <si>
    <t>336/   / /</t>
  </si>
  <si>
    <t>634/  1/ /</t>
  </si>
  <si>
    <t>Buszváró</t>
  </si>
  <si>
    <t>/// /</t>
  </si>
  <si>
    <t>Szennyvízcsatorna (nem átadott)</t>
  </si>
  <si>
    <t>310/3/ /</t>
  </si>
  <si>
    <t>Selyemfonoda u.</t>
  </si>
  <si>
    <t>310/  2/ /</t>
  </si>
  <si>
    <t>310/  4/ /</t>
  </si>
  <si>
    <t>/   / /</t>
  </si>
  <si>
    <t>Járda és buszvárók</t>
  </si>
  <si>
    <t>0284/  3/ /</t>
  </si>
  <si>
    <t>0281/5/ /</t>
  </si>
  <si>
    <t>0235/4/ /</t>
  </si>
  <si>
    <t>0245/62/ /</t>
  </si>
  <si>
    <t>0246/  3/ /</t>
  </si>
  <si>
    <t>259/ 33/ /</t>
  </si>
  <si>
    <t>Akácos út</t>
  </si>
  <si>
    <t>259/ 50/ /</t>
  </si>
  <si>
    <t>Kövesmezei út I.</t>
  </si>
  <si>
    <t>259/ 92/ /</t>
  </si>
  <si>
    <t>Cukorgyári út II.</t>
  </si>
  <si>
    <t>259/ 58/ /</t>
  </si>
  <si>
    <t>Fűzfa köz</t>
  </si>
  <si>
    <t>259/ 65/ /</t>
  </si>
  <si>
    <t>Nyárfa köz</t>
  </si>
  <si>
    <t>259/ 86/ /</t>
  </si>
  <si>
    <t>Cukorgyári út I.</t>
  </si>
  <si>
    <t>259/ 90/ /</t>
  </si>
  <si>
    <t>Kövesmezei út II.</t>
  </si>
  <si>
    <t>707/   / /</t>
  </si>
  <si>
    <t>433/  4/ /</t>
  </si>
  <si>
    <t>433/  3/ /</t>
  </si>
  <si>
    <t>Beépítetlen terület</t>
  </si>
  <si>
    <t>406/  1/ /</t>
  </si>
  <si>
    <t>406/  3/ /</t>
  </si>
  <si>
    <t>310/  8/ /</t>
  </si>
  <si>
    <t>259/115/ /</t>
  </si>
  <si>
    <t>Közpark</t>
  </si>
  <si>
    <t>259/128/ /</t>
  </si>
  <si>
    <t>Határsáv u.</t>
  </si>
  <si>
    <t>259/149/ /</t>
  </si>
  <si>
    <t>Nagy Gyula u.</t>
  </si>
  <si>
    <t>259/158/ /</t>
  </si>
  <si>
    <t>Fennesz Rezső u.</t>
  </si>
  <si>
    <t>259/162/ /</t>
  </si>
  <si>
    <t>260/  3/ /</t>
  </si>
  <si>
    <t>Kövesmezei u.</t>
  </si>
  <si>
    <t>304/20//</t>
  </si>
  <si>
    <t>664/25//</t>
  </si>
  <si>
    <t>Ferenc körút</t>
  </si>
  <si>
    <t>664/33//</t>
  </si>
  <si>
    <t>Lajos körút</t>
  </si>
  <si>
    <t>664/34//</t>
  </si>
  <si>
    <t>664/38//</t>
  </si>
  <si>
    <t>664/42//</t>
  </si>
  <si>
    <t>Pacsirta u.</t>
  </si>
  <si>
    <t>664/44//</t>
  </si>
  <si>
    <t>664/48//</t>
  </si>
  <si>
    <t>Magánút</t>
  </si>
  <si>
    <t>664/51//</t>
  </si>
  <si>
    <t>664/53//</t>
  </si>
  <si>
    <t>664/64//</t>
  </si>
  <si>
    <t>664/65//</t>
  </si>
  <si>
    <t>Hajnóczy u.</t>
  </si>
  <si>
    <t>664/66//</t>
  </si>
  <si>
    <t>664/80//</t>
  </si>
  <si>
    <t>Ilona u.</t>
  </si>
  <si>
    <t>664/91//</t>
  </si>
  <si>
    <t>Pál körút</t>
  </si>
  <si>
    <t>664/103//</t>
  </si>
  <si>
    <t>664/114//</t>
  </si>
  <si>
    <t>664/119//</t>
  </si>
  <si>
    <t>664/125//</t>
  </si>
  <si>
    <t>István körút</t>
  </si>
  <si>
    <t>664/126//</t>
  </si>
  <si>
    <t>664/131//</t>
  </si>
  <si>
    <t>664/142//</t>
  </si>
  <si>
    <t>664/143//</t>
  </si>
  <si>
    <t>Júlia u.</t>
  </si>
  <si>
    <t>664/211//</t>
  </si>
  <si>
    <t>664/224//</t>
  </si>
  <si>
    <t>664/225//</t>
  </si>
  <si>
    <t>664/243//</t>
  </si>
  <si>
    <t>664/278//</t>
  </si>
  <si>
    <t>Közforgalom elől el nem zárt magánút</t>
  </si>
  <si>
    <t>664/296//</t>
  </si>
  <si>
    <t>0253/1//</t>
  </si>
  <si>
    <t>0253/2//</t>
  </si>
  <si>
    <t>664/371//</t>
  </si>
  <si>
    <t>664/375//</t>
  </si>
  <si>
    <t>45/3//</t>
  </si>
  <si>
    <t>45/5//</t>
  </si>
  <si>
    <t>309/1//</t>
  </si>
  <si>
    <t>019/3//</t>
  </si>
  <si>
    <t>0245/78//</t>
  </si>
  <si>
    <t>545/3//</t>
  </si>
  <si>
    <t>545/4//</t>
  </si>
  <si>
    <t>545/6//</t>
  </si>
  <si>
    <t>000000///</t>
  </si>
  <si>
    <t>Gyalogátkelőhely és buszöböl</t>
  </si>
  <si>
    <t>345// /</t>
  </si>
  <si>
    <t>Egészségház, garázs, udvar</t>
  </si>
  <si>
    <t>530// /</t>
  </si>
  <si>
    <t>531/  3/ /</t>
  </si>
  <si>
    <t>Általános iskola,és udvar</t>
  </si>
  <si>
    <t>434/5//</t>
  </si>
  <si>
    <t>Gyógyszertár, udvar</t>
  </si>
  <si>
    <t>678/1/ /</t>
  </si>
  <si>
    <t>602/  4/ /</t>
  </si>
  <si>
    <t>Vízmű</t>
  </si>
  <si>
    <t>531/1/ /</t>
  </si>
  <si>
    <t>259/114/ /</t>
  </si>
  <si>
    <t>Hulladékudvar</t>
  </si>
  <si>
    <t>Játszótér utcai szennyvízátemelő kiváltása</t>
  </si>
  <si>
    <t>266// /</t>
  </si>
  <si>
    <t>267/1/ /</t>
  </si>
  <si>
    <t>437/  2/ /</t>
  </si>
  <si>
    <t>278/   / /</t>
  </si>
  <si>
    <t>279/  1/ /</t>
  </si>
  <si>
    <t>282/   / /</t>
  </si>
  <si>
    <t>283/   / /</t>
  </si>
  <si>
    <t>284/   / /</t>
  </si>
  <si>
    <t>433/  2/ /</t>
  </si>
  <si>
    <t>Beépítetlen terület.</t>
  </si>
  <si>
    <t>439/2/ /</t>
  </si>
  <si>
    <t>Beépítetlen terület (440 hrsz. út mellett)</t>
  </si>
  <si>
    <t>489/  1/ /</t>
  </si>
  <si>
    <t>529/  5/ /</t>
  </si>
  <si>
    <t>529/  9/ /</t>
  </si>
  <si>
    <t>547/   / /</t>
  </si>
  <si>
    <t>607/   / /</t>
  </si>
  <si>
    <t>662/   / /</t>
  </si>
  <si>
    <t>Anyaggödör</t>
  </si>
  <si>
    <t>671/  2/ /</t>
  </si>
  <si>
    <t>Beépítetlen ter.</t>
  </si>
  <si>
    <t>674// /</t>
  </si>
  <si>
    <t>Szoborpark</t>
  </si>
  <si>
    <t>706/5/A/1</t>
  </si>
  <si>
    <t>Társasházi üzlethelyiség (Virágbolt)</t>
  </si>
  <si>
    <t>02/2/ /</t>
  </si>
  <si>
    <t>Legelő</t>
  </si>
  <si>
    <t>041/  8/ /</t>
  </si>
  <si>
    <t>0222// /</t>
  </si>
  <si>
    <t>Községi mintatér</t>
  </si>
  <si>
    <t>0119/4/ /</t>
  </si>
  <si>
    <t>67/   / /</t>
  </si>
  <si>
    <t>0260/34/ /</t>
  </si>
  <si>
    <t>259/ 30/ /</t>
  </si>
  <si>
    <t>259/ 31/ /</t>
  </si>
  <si>
    <t>439/  3/ /</t>
  </si>
  <si>
    <t>259/ 40/ /</t>
  </si>
  <si>
    <t>531/4/ /</t>
  </si>
  <si>
    <t>Próbaterem</t>
  </si>
  <si>
    <t>0254/7/ /</t>
  </si>
  <si>
    <t>Fásított terület</t>
  </si>
  <si>
    <t>0256/5/ /</t>
  </si>
  <si>
    <t>Horgásztó</t>
  </si>
  <si>
    <t>406/  2/ /</t>
  </si>
  <si>
    <t>219/1/A/</t>
  </si>
  <si>
    <t>I.módosítás</t>
  </si>
  <si>
    <t>Önkormányzati vagyonnal való gazdálkodással kapcsolatos feladatok</t>
  </si>
  <si>
    <t>Dömper - Telek visszavásárlás részlet</t>
  </si>
  <si>
    <t>-</t>
  </si>
  <si>
    <t>I. módosítás</t>
  </si>
  <si>
    <t>Újszülött támogatás</t>
  </si>
  <si>
    <t>BURSA ösztöndíj</t>
  </si>
  <si>
    <t xml:space="preserve">  Világörökségi tagdíj</t>
  </si>
  <si>
    <t>"Czenki" Hársfa Néptáncegyesület</t>
  </si>
  <si>
    <t>Nagycenk Község Önkéntes Tűzoltó Egyesülete</t>
  </si>
  <si>
    <t>Nagycenki Sportegyesület (futball)</t>
  </si>
  <si>
    <t>Nagycenki Önkéntes Polgárőr Egyesület</t>
  </si>
  <si>
    <t>Leader tagdíj</t>
  </si>
  <si>
    <t>Friends' of Europe Nagycenk Egyesület</t>
  </si>
  <si>
    <t>Nagycenki Sportegyesület Asztalitenisz Szakosztály</t>
  </si>
  <si>
    <t>Széchenyi Kulturális Alap</t>
  </si>
  <si>
    <t>Nyugati Vármegye Vitézlő Rendje Hagyományörző Egyesület</t>
  </si>
  <si>
    <t>Nagycenki Vegyeskar Kulturális Egyesület</t>
  </si>
  <si>
    <t>Rovatok</t>
  </si>
  <si>
    <t>SZOCIÁLIS, RÁSZORULTSÁGI JELLEGŰ ELLÁTÁSOK</t>
  </si>
  <si>
    <t>AZ EGYSÉGES ROVATREND SZERINTI KIEMELET KIADÁSI ÉS BEVÉTELI JOGCÍMEK</t>
  </si>
  <si>
    <t>FOGLALKOZTATOTTAK LÉTSZÁMA (FŐ)</t>
  </si>
  <si>
    <t>MŰKÖDÉSI-ÉS FELHALMOZÁSI CÉLÚ BEVÉTELEK ÉS KIADÁSOK</t>
  </si>
  <si>
    <t>Hrsz.</t>
  </si>
  <si>
    <t>Érték (eFt)</t>
  </si>
  <si>
    <t>1.Forgalomképtelen</t>
  </si>
  <si>
    <t>0250/3/ /</t>
  </si>
  <si>
    <t>Platán köz</t>
  </si>
  <si>
    <t>671/4//</t>
  </si>
  <si>
    <t>087/30//</t>
  </si>
  <si>
    <t>087/34//</t>
  </si>
  <si>
    <t>0107/38//</t>
  </si>
  <si>
    <t>0167/8//</t>
  </si>
  <si>
    <t>Összesen:</t>
  </si>
  <si>
    <t>2.Korlátozottan forgalomképes</t>
  </si>
  <si>
    <t>433/5/ /</t>
  </si>
  <si>
    <t>Községháza, udvar</t>
  </si>
  <si>
    <t>Sportcsarnok, sportpálya, udvar</t>
  </si>
  <si>
    <t>0168/2/ /</t>
  </si>
  <si>
    <t>Vízmű terület (Hegykő)</t>
  </si>
  <si>
    <t>Alkotóház, udvar, nyitott szín</t>
  </si>
  <si>
    <t>Óvoda-bölcsőde, 2 gazdasági épület, udvar</t>
  </si>
  <si>
    <t>1001// /</t>
  </si>
  <si>
    <t>Szántó (Nagylózs)</t>
  </si>
  <si>
    <t>0170/4//</t>
  </si>
  <si>
    <t>Vízmű (Hegykő)</t>
  </si>
  <si>
    <t>021/2//</t>
  </si>
  <si>
    <t>Vízmű (Fertőszéplak)</t>
  </si>
  <si>
    <t>0376/4//</t>
  </si>
  <si>
    <t>Vízmű (Fertőszentmiklós)</t>
  </si>
  <si>
    <t>0376/5//</t>
  </si>
  <si>
    <t>0376/8//</t>
  </si>
  <si>
    <t>Út (Fertőszentmiklós)</t>
  </si>
  <si>
    <t>0383/6//</t>
  </si>
  <si>
    <t>Saját használatú út Fertőszentmiklós)</t>
  </si>
  <si>
    <t>1747/7//</t>
  </si>
  <si>
    <t>067/1//</t>
  </si>
  <si>
    <t>Szennyvíztisztító telep (Nagylózs)</t>
  </si>
  <si>
    <t>0375/5//</t>
  </si>
  <si>
    <t>Vízmű (Sopron)</t>
  </si>
  <si>
    <t>0527/8//</t>
  </si>
  <si>
    <t>3.Forgalomképes</t>
  </si>
  <si>
    <t>312/14/A/8</t>
  </si>
  <si>
    <t>Társasházi pince</t>
  </si>
  <si>
    <t>Társasházi lakások (3db lakás)</t>
  </si>
  <si>
    <t>A helyi önkormányzatok előző évi elszámolásából származó kiadások</t>
  </si>
  <si>
    <t>K5021</t>
  </si>
  <si>
    <t>A helyi önkormányzatok törvényi előíráson alapuló befizetései</t>
  </si>
  <si>
    <t>K5022</t>
  </si>
  <si>
    <t>NAGYCENK</t>
  </si>
  <si>
    <t>KATASZTERI NAPLÓ 2023.12.31.</t>
  </si>
  <si>
    <t>(ha)</t>
  </si>
  <si>
    <t>(m2)</t>
  </si>
  <si>
    <t>Járda (Iskola előtt)</t>
  </si>
  <si>
    <t>0249/2/ /</t>
  </si>
  <si>
    <t>Közút (vasútállomás felé vezető út)</t>
  </si>
  <si>
    <t>288// /</t>
  </si>
  <si>
    <t>Töltés, Vasút dombi út</t>
  </si>
  <si>
    <t>00000// /</t>
  </si>
  <si>
    <t>027/19//</t>
  </si>
  <si>
    <t>027/21//</t>
  </si>
  <si>
    <t>133/3//</t>
  </si>
  <si>
    <t>259/190//</t>
  </si>
  <si>
    <t>259/191//</t>
  </si>
  <si>
    <t>259/192//</t>
  </si>
  <si>
    <t>259/213//</t>
  </si>
  <si>
    <t>259/230//</t>
  </si>
  <si>
    <t>259/239//</t>
  </si>
  <si>
    <t>Tűzoltószertár, gépkocsitároló</t>
  </si>
  <si>
    <t>259/195//</t>
  </si>
  <si>
    <t>259/196//</t>
  </si>
  <si>
    <t>259/197//</t>
  </si>
  <si>
    <t>259/198//</t>
  </si>
  <si>
    <t>259/205//</t>
  </si>
  <si>
    <t>259/206//</t>
  </si>
  <si>
    <t>259/207//</t>
  </si>
  <si>
    <t>259/208//</t>
  </si>
  <si>
    <t>259/209//</t>
  </si>
  <si>
    <t>259/210//</t>
  </si>
  <si>
    <t>259/211//</t>
  </si>
  <si>
    <t>259/212//</t>
  </si>
  <si>
    <t>259/214//</t>
  </si>
  <si>
    <t>259/215//</t>
  </si>
  <si>
    <t>259/216//</t>
  </si>
  <si>
    <t>259/217//</t>
  </si>
  <si>
    <t>259/218//</t>
  </si>
  <si>
    <t>259/219//</t>
  </si>
  <si>
    <t>259/220//</t>
  </si>
  <si>
    <t>259/223//</t>
  </si>
  <si>
    <t>259/224//</t>
  </si>
  <si>
    <t>259/225//</t>
  </si>
  <si>
    <t>259/226//</t>
  </si>
  <si>
    <t>259/227//</t>
  </si>
  <si>
    <t>259/228//</t>
  </si>
  <si>
    <t>259/229//</t>
  </si>
  <si>
    <t>259/231//</t>
  </si>
  <si>
    <t>259/232//</t>
  </si>
  <si>
    <t>259/233//</t>
  </si>
  <si>
    <t>259/234//</t>
  </si>
  <si>
    <t>259/235//</t>
  </si>
  <si>
    <t>259/236//</t>
  </si>
  <si>
    <t>259/237//</t>
  </si>
  <si>
    <t>Régi szennyvíztisztító telep megvásárlása</t>
  </si>
  <si>
    <t>Útépítés - Járda építés</t>
  </si>
  <si>
    <t>Önkormányzati segély "rendkívüli segély"</t>
  </si>
  <si>
    <t>Önkormányzati segély "temetési segély"</t>
  </si>
  <si>
    <t>egyéb, az önkormányzat rendeletében megállapított juttatás természetbeni</t>
  </si>
  <si>
    <t>Nagycenk Kulturális és Szellemi Örökségének Ápolásáért alapítvány</t>
  </si>
  <si>
    <t>Magyar Vöröskereszt Győr-Moson-Sopron Megyei Szervezete</t>
  </si>
  <si>
    <t>OMSZ támogatása - Medicopter támogatás</t>
  </si>
  <si>
    <t>GYMS Megyei Katasztrófavédelem - Flórián napi támogatás</t>
  </si>
  <si>
    <t>Nagycenki Sportegyesület Asztalitenisz Szakosztály NBII.  2023/2024 I. határozat szerint</t>
  </si>
  <si>
    <t>Finanszírozási kiadások (betét elhelyezésen kívül)</t>
  </si>
  <si>
    <t>Finanszírozási kiadások - pénzeszköz betétként elhelyezése</t>
  </si>
  <si>
    <t>KIADÁSOK (betét elhelyezésen kívül)</t>
  </si>
  <si>
    <t>Finanszírozási bevételek (betét megszüntetésen kívül)</t>
  </si>
  <si>
    <t>Finanszírozási bevételek - betét megszüntetések</t>
  </si>
  <si>
    <t>BEVÉTELEK  (betét megszüntetésen kívül)</t>
  </si>
  <si>
    <t>2024. ÉVI ELŐIRÁNYZATOK</t>
  </si>
  <si>
    <t>FEJLESZTÉSEK ( Ft)</t>
  </si>
  <si>
    <t xml:space="preserve">BERUHÁZÁSI KIADÁSOK  </t>
  </si>
  <si>
    <t>Település üzemeltetés kiadásai</t>
  </si>
  <si>
    <t>Testületi ülések élő közvetítéséhez kamerarendszer beszerzése</t>
  </si>
  <si>
    <t>Mikrofonszettek, vetítővászon, router, kisbútor, forgószék beszerzése</t>
  </si>
  <si>
    <t>Büfé és Gépszín vázlatterv</t>
  </si>
  <si>
    <t>54 telek kialakítás -  víz-szennyvízelvezetés + útalap (+ ford.áfa 5.341.073 Ft)</t>
  </si>
  <si>
    <t>Óvodabővítés páláyzat önrész</t>
  </si>
  <si>
    <t>Iskola parkolóhoz lépcső építése</t>
  </si>
  <si>
    <t>Husqvarna motorfűrész + ágvágó olló</t>
  </si>
  <si>
    <t>Iskola utca 5 - Ingatlan elidegenítés vételár 50%-a rendőrségnek átadva</t>
  </si>
  <si>
    <t>Labdafogó háló beszerzése</t>
  </si>
  <si>
    <t>Kerékpárút építés Harka-Kópháza-Nagycenk pályázat</t>
  </si>
  <si>
    <t>Major utca - Gyár utca közvilágítás bővítés terv</t>
  </si>
  <si>
    <t>Közvilágítás építése Vasútállomás felé</t>
  </si>
  <si>
    <t>Beruházási kiadások összesen:</t>
  </si>
  <si>
    <t xml:space="preserve">FELÚJÍTÁSI KIADÁSOK  </t>
  </si>
  <si>
    <t>Temető előtti parkoló - burkolat építése</t>
  </si>
  <si>
    <t>Alkotóház pályázat - nyílászárócsere + projektmenedzsment + műszaki ellenőrzés</t>
  </si>
  <si>
    <t>Iskola lapostetős éplet külső szigetelés és színezés</t>
  </si>
  <si>
    <t>Útszélesítés Rákóczi utca - Dózsa körút</t>
  </si>
  <si>
    <t>Horgásztó felé vezető út alapozása</t>
  </si>
  <si>
    <t>Soproni utca kápolna felé vezető útjának aszfaltozása</t>
  </si>
  <si>
    <t>Vám utca - járda felújítás</t>
  </si>
  <si>
    <t>Csapadékvíz elvezetés Vám utca + viziközmű építés Gyár utca, Akácos út, Dózsa körút, Soproni utca</t>
  </si>
  <si>
    <t>Iskola utca - járda felújítás</t>
  </si>
  <si>
    <t>Új utca - járda felújítás</t>
  </si>
  <si>
    <t>Felújítási kiadások összesen:</t>
  </si>
  <si>
    <t>Eredeti előirányzat</t>
  </si>
  <si>
    <t>Módosított előirányzat</t>
  </si>
  <si>
    <t>ápolási segély</t>
  </si>
  <si>
    <t xml:space="preserve">Charta tagdíj </t>
  </si>
  <si>
    <t>Nagycenki Római Katolikus Plébánia</t>
  </si>
  <si>
    <t>Nagycenk Kulturális és Szellemi Örökségének Ápolásáért alapítvány előző évi fel nem használt összeg visszautalása</t>
  </si>
  <si>
    <t>Napnyugat Turisztikai Egyesület tagdíjai 2022,2023,2024</t>
  </si>
  <si>
    <t>Nagycenki Lénák utazási támogatása - határozat alapján</t>
  </si>
  <si>
    <t>Gyár utca, csapadékvíz szikkasztó rendszer</t>
  </si>
  <si>
    <t>0118/3/ /</t>
  </si>
  <si>
    <t>0287/6/ /</t>
  </si>
  <si>
    <t>531/2/ /</t>
  </si>
  <si>
    <t>Beépítetlen terület (parkoló)</t>
  </si>
  <si>
    <t>276/83//</t>
  </si>
  <si>
    <t>0107/40//</t>
  </si>
  <si>
    <t>054/3//</t>
  </si>
  <si>
    <t>441/4//</t>
  </si>
  <si>
    <t>Közút (csak terület)</t>
  </si>
  <si>
    <t>45/6//</t>
  </si>
  <si>
    <t>45/8//</t>
  </si>
  <si>
    <t>49/9//</t>
  </si>
  <si>
    <t>0118/4//</t>
  </si>
  <si>
    <t>Országos közút</t>
  </si>
  <si>
    <t>0118/5//</t>
  </si>
  <si>
    <t>1003/9//</t>
  </si>
  <si>
    <t>1003/26//</t>
  </si>
  <si>
    <t>435/3/ /</t>
  </si>
  <si>
    <t>Lakóház, udvar</t>
  </si>
  <si>
    <t>Mindösszesen:</t>
  </si>
  <si>
    <t>4. melléklet</t>
  </si>
  <si>
    <t>5. melléklet</t>
  </si>
  <si>
    <t>6  MELLÉKLET</t>
  </si>
  <si>
    <t>7. MELLÉKLET</t>
  </si>
  <si>
    <t>8.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</si>
</sst>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F_t_-;\-* #,##0.00\ _F_t_-;_-* &quot;-&quot;??\ _F_t_-;_-@_-"/>
    <numFmt numFmtId="165" formatCode="#,##0\ &quot;Ft&quot;"/>
    <numFmt numFmtId="166" formatCode="_-* #,##0_-;\-* #,##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1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EE6C"/>
        <bgColor indexed="64"/>
      </patternFill>
    </fill>
    <fill>
      <patternFill patternType="solid">
        <fgColor rgb="FFB3F3CB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6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4" fillId="0" borderId="0"/>
  </cellStyleXfs>
  <cellXfs count="3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10" fontId="2" fillId="0" borderId="6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10" fontId="2" fillId="0" borderId="3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10" fontId="2" fillId="0" borderId="19" xfId="0" applyNumberFormat="1" applyFont="1" applyBorder="1" applyAlignment="1">
      <alignment horizontal="right" vertical="center"/>
    </xf>
    <xf numFmtId="10" fontId="2" fillId="0" borderId="17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10" fillId="0" borderId="4" xfId="0" applyFont="1" applyBorder="1"/>
    <xf numFmtId="0" fontId="10" fillId="0" borderId="0" xfId="0" applyFont="1" applyAlignment="1">
      <alignment horizontal="center"/>
    </xf>
    <xf numFmtId="3" fontId="1" fillId="0" borderId="0" xfId="0" applyNumberFormat="1" applyFont="1"/>
    <xf numFmtId="0" fontId="11" fillId="0" borderId="4" xfId="0" applyFont="1" applyBorder="1"/>
    <xf numFmtId="0" fontId="10" fillId="0" borderId="5" xfId="0" applyFont="1" applyBorder="1" applyAlignment="1">
      <alignment horizontal="left" vertical="center"/>
    </xf>
    <xf numFmtId="0" fontId="10" fillId="3" borderId="5" xfId="0" applyFont="1" applyFill="1" applyBorder="1"/>
    <xf numFmtId="0" fontId="2" fillId="2" borderId="14" xfId="0" applyFont="1" applyFill="1" applyBorder="1" applyAlignment="1">
      <alignment horizontal="left" vertical="center"/>
    </xf>
    <xf numFmtId="165" fontId="2" fillId="0" borderId="12" xfId="0" applyNumberFormat="1" applyFont="1" applyBorder="1" applyAlignment="1">
      <alignment horizontal="right" vertical="center"/>
    </xf>
    <xf numFmtId="10" fontId="2" fillId="0" borderId="15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right" vertical="center"/>
    </xf>
    <xf numFmtId="10" fontId="2" fillId="0" borderId="21" xfId="0" applyNumberFormat="1" applyFont="1" applyBorder="1" applyAlignment="1">
      <alignment horizontal="right" vertical="center"/>
    </xf>
    <xf numFmtId="165" fontId="2" fillId="4" borderId="23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165" fontId="4" fillId="4" borderId="21" xfId="0" applyNumberFormat="1" applyFont="1" applyFill="1" applyBorder="1" applyAlignment="1">
      <alignment horizontal="right" vertical="center"/>
    </xf>
    <xf numFmtId="10" fontId="4" fillId="4" borderId="21" xfId="0" applyNumberFormat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left" vertical="center"/>
    </xf>
    <xf numFmtId="165" fontId="2" fillId="5" borderId="8" xfId="0" applyNumberFormat="1" applyFont="1" applyFill="1" applyBorder="1" applyAlignment="1">
      <alignment horizontal="right" vertical="center"/>
    </xf>
    <xf numFmtId="10" fontId="2" fillId="5" borderId="9" xfId="0" applyNumberFormat="1" applyFont="1" applyFill="1" applyBorder="1" applyAlignment="1">
      <alignment horizontal="right" vertical="center"/>
    </xf>
    <xf numFmtId="0" fontId="2" fillId="5" borderId="21" xfId="0" applyFont="1" applyFill="1" applyBorder="1" applyAlignment="1">
      <alignment horizontal="left" vertical="center"/>
    </xf>
    <xf numFmtId="165" fontId="2" fillId="5" borderId="21" xfId="0" applyNumberFormat="1" applyFont="1" applyFill="1" applyBorder="1" applyAlignment="1">
      <alignment horizontal="right" vertical="center"/>
    </xf>
    <xf numFmtId="10" fontId="2" fillId="5" borderId="21" xfId="0" applyNumberFormat="1" applyFont="1" applyFill="1" applyBorder="1" applyAlignment="1">
      <alignment horizontal="right" vertical="center"/>
    </xf>
    <xf numFmtId="165" fontId="4" fillId="4" borderId="16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/>
    </xf>
    <xf numFmtId="166" fontId="10" fillId="0" borderId="0" xfId="3" applyNumberFormat="1" applyFont="1"/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18" xfId="0" applyFont="1" applyBorder="1" applyAlignment="1">
      <alignment vertical="center" wrapText="1"/>
    </xf>
    <xf numFmtId="0" fontId="11" fillId="0" borderId="16" xfId="0" applyFont="1" applyBorder="1" applyAlignment="1">
      <alignment horizontal="left" vertical="center"/>
    </xf>
    <xf numFmtId="0" fontId="11" fillId="4" borderId="27" xfId="0" applyFont="1" applyFill="1" applyBorder="1" applyAlignment="1">
      <alignment vertical="center" wrapText="1"/>
    </xf>
    <xf numFmtId="0" fontId="11" fillId="4" borderId="2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3" borderId="4" xfId="0" applyFont="1" applyFill="1" applyBorder="1"/>
    <xf numFmtId="9" fontId="10" fillId="0" borderId="6" xfId="2" applyFont="1" applyBorder="1"/>
    <xf numFmtId="9" fontId="10" fillId="0" borderId="19" xfId="2" applyFont="1" applyBorder="1"/>
    <xf numFmtId="0" fontId="11" fillId="4" borderId="2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14" xfId="1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5" xfId="0" applyBorder="1"/>
    <xf numFmtId="0" fontId="16" fillId="0" borderId="4" xfId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17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6" fillId="0" borderId="29" xfId="1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7" fillId="0" borderId="7" xfId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/>
    <xf numFmtId="0" fontId="1" fillId="0" borderId="0" xfId="0" applyFont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166" fontId="12" fillId="0" borderId="0" xfId="3" applyNumberFormat="1" applyFont="1"/>
    <xf numFmtId="0" fontId="24" fillId="0" borderId="0" xfId="5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10" fontId="10" fillId="0" borderId="6" xfId="2" applyNumberFormat="1" applyFont="1" applyBorder="1"/>
    <xf numFmtId="10" fontId="10" fillId="0" borderId="19" xfId="2" applyNumberFormat="1" applyFont="1" applyBorder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18" xfId="0" applyFont="1" applyBorder="1"/>
    <xf numFmtId="0" fontId="11" fillId="7" borderId="1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left" vertical="center"/>
    </xf>
    <xf numFmtId="9" fontId="10" fillId="7" borderId="3" xfId="2" applyFont="1" applyFill="1" applyBorder="1"/>
    <xf numFmtId="0" fontId="10" fillId="0" borderId="16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/>
    <xf numFmtId="0" fontId="11" fillId="7" borderId="2" xfId="0" applyFont="1" applyFill="1" applyBorder="1"/>
    <xf numFmtId="10" fontId="10" fillId="4" borderId="28" xfId="2" applyNumberFormat="1" applyFont="1" applyFill="1" applyBorder="1"/>
    <xf numFmtId="10" fontId="10" fillId="0" borderId="3" xfId="2" applyNumberFormat="1" applyFont="1" applyBorder="1"/>
    <xf numFmtId="9" fontId="10" fillId="0" borderId="6" xfId="2" applyFont="1" applyBorder="1" applyAlignment="1">
      <alignment horizontal="right"/>
    </xf>
    <xf numFmtId="165" fontId="2" fillId="0" borderId="10" xfId="0" applyNumberFormat="1" applyFont="1" applyBorder="1" applyAlignment="1">
      <alignment horizontal="right" vertical="center"/>
    </xf>
    <xf numFmtId="165" fontId="4" fillId="5" borderId="8" xfId="0" applyNumberFormat="1" applyFont="1" applyFill="1" applyBorder="1" applyAlignment="1">
      <alignment horizontal="right" vertical="center"/>
    </xf>
    <xf numFmtId="165" fontId="2" fillId="0" borderId="2" xfId="3" applyNumberFormat="1" applyFont="1" applyBorder="1" applyAlignment="1">
      <alignment horizontal="right" vertical="center"/>
    </xf>
    <xf numFmtId="165" fontId="2" fillId="0" borderId="5" xfId="3" applyNumberFormat="1" applyFont="1" applyBorder="1" applyAlignment="1">
      <alignment horizontal="right" vertical="center"/>
    </xf>
    <xf numFmtId="165" fontId="4" fillId="4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/>
    </xf>
    <xf numFmtId="165" fontId="5" fillId="4" borderId="20" xfId="3" applyNumberFormat="1" applyFont="1" applyFill="1" applyBorder="1" applyAlignment="1">
      <alignment horizontal="right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/>
    </xf>
    <xf numFmtId="165" fontId="4" fillId="5" borderId="16" xfId="3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/>
    </xf>
    <xf numFmtId="165" fontId="4" fillId="4" borderId="1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/>
    </xf>
    <xf numFmtId="10" fontId="4" fillId="0" borderId="6" xfId="0" applyNumberFormat="1" applyFont="1" applyBorder="1" applyAlignment="1">
      <alignment horizontal="right" vertical="center"/>
    </xf>
    <xf numFmtId="165" fontId="4" fillId="6" borderId="16" xfId="0" applyNumberFormat="1" applyFont="1" applyFill="1" applyBorder="1" applyAlignment="1">
      <alignment horizontal="right" vertical="center"/>
    </xf>
    <xf numFmtId="10" fontId="4" fillId="6" borderId="19" xfId="0" applyNumberFormat="1" applyFont="1" applyFill="1" applyBorder="1" applyAlignment="1">
      <alignment horizontal="right" vertical="center"/>
    </xf>
    <xf numFmtId="10" fontId="2" fillId="6" borderId="19" xfId="0" applyNumberFormat="1" applyFont="1" applyFill="1" applyBorder="1" applyAlignment="1">
      <alignment horizontal="right" vertical="center"/>
    </xf>
    <xf numFmtId="10" fontId="4" fillId="5" borderId="9" xfId="0" applyNumberFormat="1" applyFont="1" applyFill="1" applyBorder="1" applyAlignment="1">
      <alignment horizontal="right" vertical="center"/>
    </xf>
    <xf numFmtId="165" fontId="5" fillId="4" borderId="20" xfId="0" applyNumberFormat="1" applyFont="1" applyFill="1" applyBorder="1" applyAlignment="1">
      <alignment horizontal="right" vertical="center"/>
    </xf>
    <xf numFmtId="10" fontId="5" fillId="4" borderId="28" xfId="0" applyNumberFormat="1" applyFont="1" applyFill="1" applyBorder="1" applyAlignment="1">
      <alignment horizontal="right" vertical="center"/>
    </xf>
    <xf numFmtId="165" fontId="4" fillId="6" borderId="5" xfId="0" applyNumberFormat="1" applyFont="1" applyFill="1" applyBorder="1" applyAlignment="1">
      <alignment horizontal="right" vertical="center"/>
    </xf>
    <xf numFmtId="10" fontId="4" fillId="6" borderId="6" xfId="0" applyNumberFormat="1" applyFont="1" applyFill="1" applyBorder="1" applyAlignment="1">
      <alignment horizontal="right" vertical="center"/>
    </xf>
    <xf numFmtId="10" fontId="2" fillId="6" borderId="6" xfId="0" applyNumberFormat="1" applyFont="1" applyFill="1" applyBorder="1" applyAlignment="1">
      <alignment horizontal="right" vertical="center"/>
    </xf>
    <xf numFmtId="165" fontId="4" fillId="5" borderId="5" xfId="0" applyNumberFormat="1" applyFont="1" applyFill="1" applyBorder="1" applyAlignment="1">
      <alignment horizontal="right" vertical="center"/>
    </xf>
    <xf numFmtId="10" fontId="4" fillId="5" borderId="6" xfId="0" applyNumberFormat="1" applyFont="1" applyFill="1" applyBorder="1" applyAlignment="1">
      <alignment horizontal="right" vertical="center"/>
    </xf>
    <xf numFmtId="165" fontId="5" fillId="4" borderId="16" xfId="0" applyNumberFormat="1" applyFont="1" applyFill="1" applyBorder="1" applyAlignment="1">
      <alignment horizontal="right" vertical="center"/>
    </xf>
    <xf numFmtId="10" fontId="5" fillId="4" borderId="19" xfId="0" applyNumberFormat="1" applyFont="1" applyFill="1" applyBorder="1" applyAlignment="1">
      <alignment horizontal="right" vertical="center"/>
    </xf>
    <xf numFmtId="165" fontId="10" fillId="0" borderId="5" xfId="0" applyNumberFormat="1" applyFont="1" applyBorder="1"/>
    <xf numFmtId="165" fontId="11" fillId="0" borderId="16" xfId="0" applyNumberFormat="1" applyFont="1" applyBorder="1"/>
    <xf numFmtId="165" fontId="11" fillId="4" borderId="20" xfId="0" applyNumberFormat="1" applyFont="1" applyFill="1" applyBorder="1"/>
    <xf numFmtId="165" fontId="11" fillId="7" borderId="2" xfId="0" applyNumberFormat="1" applyFont="1" applyFill="1" applyBorder="1"/>
    <xf numFmtId="165" fontId="10" fillId="0" borderId="16" xfId="0" applyNumberFormat="1" applyFont="1" applyBorder="1"/>
    <xf numFmtId="165" fontId="11" fillId="0" borderId="5" xfId="0" applyNumberFormat="1" applyFont="1" applyBorder="1"/>
    <xf numFmtId="165" fontId="10" fillId="3" borderId="5" xfId="0" applyNumberFormat="1" applyFont="1" applyFill="1" applyBorder="1"/>
    <xf numFmtId="165" fontId="2" fillId="0" borderId="3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5" borderId="9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24" fillId="0" borderId="12" xfId="5" applyBorder="1"/>
    <xf numFmtId="0" fontId="24" fillId="0" borderId="5" xfId="5" applyBorder="1"/>
    <xf numFmtId="0" fontId="25" fillId="0" borderId="5" xfId="5" applyFont="1" applyBorder="1" applyAlignment="1">
      <alignment horizontal="right"/>
    </xf>
    <xf numFmtId="0" fontId="25" fillId="0" borderId="5" xfId="5" applyFont="1" applyBorder="1"/>
    <xf numFmtId="0" fontId="25" fillId="8" borderId="1" xfId="5" applyFont="1" applyFill="1" applyBorder="1"/>
    <xf numFmtId="0" fontId="25" fillId="8" borderId="2" xfId="5" applyFont="1" applyFill="1" applyBorder="1"/>
    <xf numFmtId="0" fontId="25" fillId="8" borderId="3" xfId="5" applyFont="1" applyFill="1" applyBorder="1"/>
    <xf numFmtId="0" fontId="25" fillId="8" borderId="18" xfId="5" applyFont="1" applyFill="1" applyBorder="1"/>
    <xf numFmtId="0" fontId="25" fillId="8" borderId="16" xfId="5" applyFont="1" applyFill="1" applyBorder="1"/>
    <xf numFmtId="0" fontId="25" fillId="8" borderId="19" xfId="5" applyFont="1" applyFill="1" applyBorder="1"/>
    <xf numFmtId="0" fontId="10" fillId="0" borderId="14" xfId="0" applyFont="1" applyBorder="1"/>
    <xf numFmtId="0" fontId="10" fillId="0" borderId="12" xfId="0" applyFont="1" applyBorder="1" applyAlignment="1">
      <alignment horizontal="left" vertical="center"/>
    </xf>
    <xf numFmtId="165" fontId="10" fillId="0" borderId="12" xfId="0" applyNumberFormat="1" applyFont="1" applyBorder="1"/>
    <xf numFmtId="9" fontId="10" fillId="0" borderId="15" xfId="2" applyFont="1" applyBorder="1"/>
    <xf numFmtId="0" fontId="11" fillId="6" borderId="18" xfId="0" applyFont="1" applyFill="1" applyBorder="1"/>
    <xf numFmtId="0" fontId="11" fillId="6" borderId="16" xfId="0" applyFont="1" applyFill="1" applyBorder="1"/>
    <xf numFmtId="165" fontId="11" fillId="6" borderId="16" xfId="0" applyNumberFormat="1" applyFont="1" applyFill="1" applyBorder="1"/>
    <xf numFmtId="9" fontId="11" fillId="6" borderId="19" xfId="2" applyFont="1" applyFill="1" applyBorder="1"/>
    <xf numFmtId="10" fontId="4" fillId="5" borderId="19" xfId="0" applyNumberFormat="1" applyFont="1" applyFill="1" applyBorder="1" applyAlignment="1">
      <alignment horizontal="right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left" vertical="center"/>
    </xf>
    <xf numFmtId="165" fontId="4" fillId="5" borderId="20" xfId="3" applyNumberFormat="1" applyFont="1" applyFill="1" applyBorder="1" applyAlignment="1">
      <alignment horizontal="right" vertical="center"/>
    </xf>
    <xf numFmtId="10" fontId="4" fillId="5" borderId="28" xfId="0" applyNumberFormat="1" applyFont="1" applyFill="1" applyBorder="1" applyAlignment="1">
      <alignment horizontal="right" vertical="center"/>
    </xf>
    <xf numFmtId="165" fontId="5" fillId="8" borderId="20" xfId="3" applyNumberFormat="1" applyFont="1" applyFill="1" applyBorder="1" applyAlignment="1">
      <alignment horizontal="right" vertical="center"/>
    </xf>
    <xf numFmtId="10" fontId="4" fillId="8" borderId="28" xfId="0" applyNumberFormat="1" applyFont="1" applyFill="1" applyBorder="1" applyAlignment="1">
      <alignment horizontal="right" vertical="center"/>
    </xf>
    <xf numFmtId="10" fontId="4" fillId="4" borderId="28" xfId="0" applyNumberFormat="1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165" fontId="4" fillId="5" borderId="8" xfId="3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11" fillId="0" borderId="0" xfId="4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10" fontId="10" fillId="0" borderId="0" xfId="2" applyNumberFormat="1" applyFont="1" applyAlignment="1">
      <alignment vertical="center"/>
    </xf>
    <xf numFmtId="10" fontId="11" fillId="0" borderId="0" xfId="2" applyNumberFormat="1" applyFont="1" applyAlignment="1">
      <alignment vertical="center"/>
    </xf>
    <xf numFmtId="0" fontId="11" fillId="10" borderId="8" xfId="0" applyFont="1" applyFill="1" applyBorder="1" applyAlignment="1">
      <alignment horizontal="center" vertical="center" wrapText="1"/>
    </xf>
    <xf numFmtId="10" fontId="20" fillId="10" borderId="9" xfId="2" applyNumberFormat="1" applyFont="1" applyFill="1" applyBorder="1" applyAlignment="1">
      <alignment horizontal="center" vertical="center" wrapText="1"/>
    </xf>
    <xf numFmtId="3" fontId="5" fillId="10" borderId="8" xfId="0" applyNumberFormat="1" applyFont="1" applyFill="1" applyBorder="1" applyAlignment="1">
      <alignment horizontal="right" vertical="center"/>
    </xf>
    <xf numFmtId="10" fontId="11" fillId="10" borderId="9" xfId="2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right" vertical="center"/>
    </xf>
    <xf numFmtId="10" fontId="11" fillId="0" borderId="3" xfId="2" applyNumberFormat="1" applyFont="1" applyBorder="1" applyAlignment="1">
      <alignment vertical="center"/>
    </xf>
    <xf numFmtId="165" fontId="9" fillId="0" borderId="5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10" fontId="11" fillId="0" borderId="6" xfId="2" applyNumberFormat="1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165" fontId="9" fillId="0" borderId="16" xfId="0" applyNumberFormat="1" applyFont="1" applyBorder="1" applyAlignment="1">
      <alignment horizontal="right" vertical="center"/>
    </xf>
    <xf numFmtId="165" fontId="1" fillId="0" borderId="16" xfId="0" applyNumberFormat="1" applyFont="1" applyBorder="1" applyAlignment="1">
      <alignment horizontal="right" vertical="center"/>
    </xf>
    <xf numFmtId="10" fontId="10" fillId="0" borderId="19" xfId="2" applyNumberFormat="1" applyFont="1" applyBorder="1" applyAlignment="1">
      <alignment vertical="center"/>
    </xf>
    <xf numFmtId="3" fontId="5" fillId="9" borderId="8" xfId="0" applyNumberFormat="1" applyFont="1" applyFill="1" applyBorder="1" applyAlignment="1">
      <alignment vertical="center"/>
    </xf>
    <xf numFmtId="10" fontId="11" fillId="9" borderId="9" xfId="2" applyNumberFormat="1" applyFont="1" applyFill="1" applyBorder="1" applyAlignment="1">
      <alignment vertical="center"/>
    </xf>
    <xf numFmtId="165" fontId="9" fillId="0" borderId="2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right" vertical="center"/>
    </xf>
    <xf numFmtId="0" fontId="11" fillId="9" borderId="8" xfId="0" applyFont="1" applyFill="1" applyBorder="1" applyAlignment="1">
      <alignment horizontal="center" vertical="center" wrapText="1"/>
    </xf>
    <xf numFmtId="10" fontId="20" fillId="9" borderId="9" xfId="2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165" fontId="10" fillId="0" borderId="2" xfId="0" applyNumberFormat="1" applyFont="1" applyBorder="1" applyAlignment="1">
      <alignment horizontal="right" vertical="center"/>
    </xf>
    <xf numFmtId="0" fontId="21" fillId="0" borderId="30" xfId="0" applyFont="1" applyBorder="1" applyAlignment="1">
      <alignment horizontal="center" vertical="center"/>
    </xf>
    <xf numFmtId="10" fontId="11" fillId="0" borderId="3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10" fontId="11" fillId="0" borderId="6" xfId="2" applyNumberFormat="1" applyFont="1" applyBorder="1" applyAlignment="1">
      <alignment horizontal="right" vertical="center"/>
    </xf>
    <xf numFmtId="10" fontId="10" fillId="0" borderId="19" xfId="2" applyNumberFormat="1" applyFont="1" applyBorder="1" applyAlignment="1">
      <alignment horizontal="right" vertical="center"/>
    </xf>
    <xf numFmtId="165" fontId="10" fillId="0" borderId="12" xfId="0" applyNumberFormat="1" applyFont="1" applyBorder="1" applyAlignment="1">
      <alignment vertical="center"/>
    </xf>
    <xf numFmtId="9" fontId="10" fillId="0" borderId="15" xfId="2" applyFont="1" applyBorder="1" applyAlignment="1">
      <alignment vertical="center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left" vertical="center"/>
    </xf>
    <xf numFmtId="0" fontId="5" fillId="8" borderId="20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/>
    </xf>
    <xf numFmtId="10" fontId="4" fillId="4" borderId="3" xfId="0" applyNumberFormat="1" applyFont="1" applyFill="1" applyBorder="1" applyAlignment="1">
      <alignment horizontal="center" vertical="center"/>
    </xf>
    <xf numFmtId="10" fontId="4" fillId="4" borderId="1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4" fillId="4" borderId="2" xfId="0" applyNumberFormat="1" applyFont="1" applyFill="1" applyBorder="1" applyAlignment="1">
      <alignment horizontal="center" vertical="center"/>
    </xf>
    <xf numFmtId="165" fontId="4" fillId="4" borderId="16" xfId="0" applyNumberFormat="1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165" fontId="4" fillId="4" borderId="10" xfId="0" applyNumberFormat="1" applyFont="1" applyFill="1" applyBorder="1" applyAlignment="1">
      <alignment horizontal="center" vertical="center" wrapText="1"/>
    </xf>
    <xf numFmtId="10" fontId="4" fillId="4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10" fontId="4" fillId="4" borderId="6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15" fillId="0" borderId="0" xfId="4" applyNumberFormat="1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3" fontId="10" fillId="0" borderId="5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10" fillId="0" borderId="16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0" xfId="0" applyFont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5" fillId="0" borderId="30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4" borderId="22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2" xfId="0" applyFill="1" applyBorder="1" applyAlignment="1">
      <alignment vertical="center"/>
    </xf>
    <xf numFmtId="1" fontId="0" fillId="4" borderId="22" xfId="0" applyNumberFormat="1" applyFill="1" applyBorder="1" applyAlignment="1">
      <alignment horizontal="center" vertical="center"/>
    </xf>
    <xf numFmtId="10" fontId="0" fillId="4" borderId="22" xfId="0" applyNumberFormat="1" applyFill="1" applyBorder="1" applyAlignment="1">
      <alignment horizontal="center" vertical="center"/>
    </xf>
    <xf numFmtId="10" fontId="0" fillId="4" borderId="23" xfId="0" applyNumberForma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1" fontId="2" fillId="4" borderId="22" xfId="0" applyNumberFormat="1" applyFont="1" applyFill="1" applyBorder="1" applyAlignment="1">
      <alignment horizontal="center" vertical="center"/>
    </xf>
    <xf numFmtId="0" fontId="22" fillId="0" borderId="30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Ezres" xfId="3" builtinId="3"/>
    <cellStyle name="Ezres 2" xfId="4" xr:uid="{00000000-0005-0000-0000-000001000000}"/>
    <cellStyle name="Normál" xfId="0" builtinId="0"/>
    <cellStyle name="Normál 2" xfId="5" xr:uid="{31AF80D8-E636-4F16-8E66-0A802BEE606C}"/>
    <cellStyle name="Normal_KTRSZJ" xfId="1" xr:uid="{00000000-0005-0000-0000-000003000000}"/>
    <cellStyle name="Százalék" xfId="2" builtinId="5"/>
  </cellStyles>
  <dxfs count="0"/>
  <tableStyles count="0" defaultTableStyle="TableStyleMedium2" defaultPivotStyle="PivotStyleLight16"/>
  <colors>
    <mruColors>
      <color rgb="FFB3F3CB"/>
      <color rgb="FF00EE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zoomScaleNormal="100" workbookViewId="0">
      <selection activeCell="H13" sqref="H13"/>
    </sheetView>
  </sheetViews>
  <sheetFormatPr defaultColWidth="9.140625" defaultRowHeight="20.100000000000001" customHeight="1" x14ac:dyDescent="0.25"/>
  <cols>
    <col min="1" max="1" width="6.85546875" style="2" bestFit="1" customWidth="1"/>
    <col min="2" max="2" width="58.140625" style="3" bestFit="1" customWidth="1"/>
    <col min="3" max="4" width="16.85546875" style="2" bestFit="1" customWidth="1"/>
    <col min="5" max="5" width="16.85546875" style="4" bestFit="1" customWidth="1"/>
    <col min="6" max="6" width="15.140625" style="21" customWidth="1"/>
    <col min="7" max="8" width="9.140625" style="2"/>
    <col min="9" max="9" width="16" style="2" bestFit="1" customWidth="1"/>
    <col min="10" max="11" width="17.7109375" style="2" bestFit="1" customWidth="1"/>
    <col min="12" max="16384" width="9.140625" style="2"/>
  </cols>
  <sheetData>
    <row r="1" spans="1:11" s="1" customFormat="1" ht="20.100000000000001" customHeight="1" x14ac:dyDescent="0.25">
      <c r="A1" s="264"/>
      <c r="B1" s="265"/>
      <c r="D1" s="257" t="s">
        <v>441</v>
      </c>
      <c r="E1" s="258"/>
      <c r="F1" s="258"/>
    </row>
    <row r="2" spans="1:11" s="1" customFormat="1" ht="20.100000000000001" customHeight="1" x14ac:dyDescent="0.25">
      <c r="A2" s="9"/>
      <c r="B2" s="3"/>
      <c r="D2" s="98"/>
      <c r="E2" s="99"/>
      <c r="F2" s="99"/>
    </row>
    <row r="3" spans="1:11" ht="20.100000000000001" customHeight="1" x14ac:dyDescent="0.25">
      <c r="A3" s="263" t="s">
        <v>842</v>
      </c>
      <c r="B3" s="263"/>
      <c r="C3" s="263"/>
      <c r="D3" s="263"/>
      <c r="E3" s="263"/>
      <c r="F3" s="263"/>
    </row>
    <row r="4" spans="1:11" ht="20.100000000000001" customHeight="1" thickBot="1" x14ac:dyDescent="0.3">
      <c r="A4" s="268">
        <v>2024</v>
      </c>
      <c r="B4" s="268"/>
      <c r="C4" s="268"/>
      <c r="D4" s="268"/>
      <c r="E4" s="268"/>
      <c r="F4" s="268"/>
    </row>
    <row r="5" spans="1:11" ht="20.100000000000001" customHeight="1" x14ac:dyDescent="0.25">
      <c r="A5" s="259" t="s">
        <v>840</v>
      </c>
      <c r="B5" s="260"/>
      <c r="C5" s="266" t="s">
        <v>960</v>
      </c>
      <c r="D5" s="266"/>
      <c r="E5" s="266" t="s">
        <v>426</v>
      </c>
      <c r="F5" s="255" t="s">
        <v>427</v>
      </c>
    </row>
    <row r="6" spans="1:11" s="10" customFormat="1" ht="18" customHeight="1" thickBot="1" x14ac:dyDescent="0.3">
      <c r="A6" s="261"/>
      <c r="B6" s="262"/>
      <c r="C6" s="56" t="s">
        <v>398</v>
      </c>
      <c r="D6" s="56" t="s">
        <v>399</v>
      </c>
      <c r="E6" s="267"/>
      <c r="F6" s="256"/>
    </row>
    <row r="7" spans="1:11" ht="18" customHeight="1" x14ac:dyDescent="0.25">
      <c r="A7" s="5" t="s">
        <v>0</v>
      </c>
      <c r="B7" s="6" t="s">
        <v>71</v>
      </c>
      <c r="C7" s="118">
        <v>50958724</v>
      </c>
      <c r="D7" s="118">
        <v>51813559</v>
      </c>
      <c r="E7" s="118">
        <v>51813559</v>
      </c>
      <c r="F7" s="28">
        <f>+E7/D7</f>
        <v>1</v>
      </c>
    </row>
    <row r="8" spans="1:11" ht="18" customHeight="1" x14ac:dyDescent="0.25">
      <c r="A8" s="7" t="s">
        <v>1</v>
      </c>
      <c r="B8" s="8" t="s">
        <v>21</v>
      </c>
      <c r="C8" s="119">
        <v>7217254</v>
      </c>
      <c r="D8" s="119">
        <v>5896289</v>
      </c>
      <c r="E8" s="119">
        <v>5896289</v>
      </c>
      <c r="F8" s="23">
        <f t="shared" ref="F8:F29" si="0">+E8/D8</f>
        <v>1</v>
      </c>
    </row>
    <row r="9" spans="1:11" ht="18" customHeight="1" x14ac:dyDescent="0.25">
      <c r="A9" s="7" t="s">
        <v>2</v>
      </c>
      <c r="B9" s="8" t="s">
        <v>22</v>
      </c>
      <c r="C9" s="119">
        <v>140800669</v>
      </c>
      <c r="D9" s="119">
        <v>158122733</v>
      </c>
      <c r="E9" s="119">
        <v>157652455</v>
      </c>
      <c r="F9" s="23">
        <f t="shared" si="0"/>
        <v>0.99702586724199871</v>
      </c>
      <c r="I9" s="4"/>
      <c r="J9" s="4"/>
      <c r="K9" s="4"/>
    </row>
    <row r="10" spans="1:11" ht="18" customHeight="1" x14ac:dyDescent="0.25">
      <c r="A10" s="7" t="s">
        <v>3</v>
      </c>
      <c r="B10" s="8" t="s">
        <v>23</v>
      </c>
      <c r="C10" s="119">
        <v>1900000</v>
      </c>
      <c r="D10" s="119">
        <v>1838780</v>
      </c>
      <c r="E10" s="119">
        <v>1838780</v>
      </c>
      <c r="F10" s="23">
        <f t="shared" si="0"/>
        <v>1</v>
      </c>
      <c r="I10" s="4"/>
      <c r="J10" s="4"/>
      <c r="K10" s="4"/>
    </row>
    <row r="11" spans="1:11" ht="18" customHeight="1" x14ac:dyDescent="0.25">
      <c r="A11" s="7" t="s">
        <v>4</v>
      </c>
      <c r="B11" s="8" t="s">
        <v>24</v>
      </c>
      <c r="C11" s="119">
        <f>267577311+13000000</f>
        <v>280577311</v>
      </c>
      <c r="D11" s="119">
        <v>427903354</v>
      </c>
      <c r="E11" s="119">
        <v>67103386</v>
      </c>
      <c r="F11" s="23">
        <f t="shared" si="0"/>
        <v>0.1568190232040107</v>
      </c>
      <c r="I11" s="166"/>
      <c r="J11" s="166"/>
      <c r="K11" s="166"/>
    </row>
    <row r="12" spans="1:11" ht="18" customHeight="1" x14ac:dyDescent="0.25">
      <c r="A12" s="7" t="s">
        <v>5</v>
      </c>
      <c r="B12" s="8" t="s">
        <v>25</v>
      </c>
      <c r="C12" s="119">
        <v>214794644</v>
      </c>
      <c r="D12" s="119">
        <v>140808074</v>
      </c>
      <c r="E12" s="119">
        <v>140793827</v>
      </c>
      <c r="F12" s="23">
        <f t="shared" si="0"/>
        <v>0.99989881972251105</v>
      </c>
      <c r="I12" s="4"/>
      <c r="J12" s="4"/>
      <c r="K12" s="4"/>
    </row>
    <row r="13" spans="1:11" ht="18" customHeight="1" x14ac:dyDescent="0.25">
      <c r="A13" s="7" t="s">
        <v>6</v>
      </c>
      <c r="B13" s="8" t="s">
        <v>26</v>
      </c>
      <c r="C13" s="119">
        <v>135666851</v>
      </c>
      <c r="D13" s="119">
        <v>112646822</v>
      </c>
      <c r="E13" s="119">
        <v>112432275</v>
      </c>
      <c r="F13" s="23">
        <f t="shared" si="0"/>
        <v>0.99809540121779916</v>
      </c>
      <c r="I13" s="4"/>
      <c r="J13" s="4"/>
      <c r="K13" s="4"/>
    </row>
    <row r="14" spans="1:11" ht="18" customHeight="1" x14ac:dyDescent="0.25">
      <c r="A14" s="7" t="s">
        <v>7</v>
      </c>
      <c r="B14" s="8" t="s">
        <v>27</v>
      </c>
      <c r="C14" s="119">
        <v>0</v>
      </c>
      <c r="D14" s="119">
        <v>5750007</v>
      </c>
      <c r="E14" s="119">
        <v>5750007</v>
      </c>
      <c r="F14" s="23">
        <f>+E14/D14</f>
        <v>1</v>
      </c>
      <c r="I14" s="4"/>
      <c r="J14" s="4"/>
      <c r="K14" s="4"/>
    </row>
    <row r="15" spans="1:11" ht="18" customHeight="1" thickBot="1" x14ac:dyDescent="0.3">
      <c r="A15" s="124" t="s">
        <v>8</v>
      </c>
      <c r="B15" s="125" t="s">
        <v>28</v>
      </c>
      <c r="C15" s="126">
        <f>SUM(C7:C14)</f>
        <v>831915453</v>
      </c>
      <c r="D15" s="126">
        <f>SUM(D7:D14)</f>
        <v>904779618</v>
      </c>
      <c r="E15" s="126">
        <f>SUM(E7:E14)</f>
        <v>543280578</v>
      </c>
      <c r="F15" s="185">
        <f t="shared" si="0"/>
        <v>0.60045625165707484</v>
      </c>
      <c r="I15" s="166"/>
      <c r="J15" s="166"/>
      <c r="K15" s="166"/>
    </row>
    <row r="16" spans="1:11" ht="18" customHeight="1" thickBot="1" x14ac:dyDescent="0.3">
      <c r="A16" s="186" t="s">
        <v>9</v>
      </c>
      <c r="B16" s="187" t="s">
        <v>954</v>
      </c>
      <c r="C16" s="188">
        <v>295487234</v>
      </c>
      <c r="D16" s="188">
        <f>2382519526-2080000000</f>
        <v>302519526</v>
      </c>
      <c r="E16" s="188">
        <f>2382519526-2080000000</f>
        <v>302519526</v>
      </c>
      <c r="F16" s="189">
        <f>+E16/D16</f>
        <v>1</v>
      </c>
      <c r="I16" s="166"/>
      <c r="J16" s="166"/>
      <c r="K16" s="166"/>
    </row>
    <row r="17" spans="1:6" ht="18" customHeight="1" thickBot="1" x14ac:dyDescent="0.3">
      <c r="A17" s="186" t="s">
        <v>9</v>
      </c>
      <c r="B17" s="187" t="s">
        <v>955</v>
      </c>
      <c r="C17" s="188">
        <v>0</v>
      </c>
      <c r="D17" s="188">
        <v>2080000000</v>
      </c>
      <c r="E17" s="188">
        <v>2080000000</v>
      </c>
      <c r="F17" s="189">
        <f t="shared" si="0"/>
        <v>1</v>
      </c>
    </row>
    <row r="18" spans="1:6" s="15" customFormat="1" ht="24.95" customHeight="1" thickBot="1" x14ac:dyDescent="0.3">
      <c r="A18" s="251" t="s">
        <v>956</v>
      </c>
      <c r="B18" s="252"/>
      <c r="C18" s="190">
        <f>SUM(C15:C16)</f>
        <v>1127402687</v>
      </c>
      <c r="D18" s="190">
        <f t="shared" ref="D18:E18" si="1">SUM(D15:D16)</f>
        <v>1207299144</v>
      </c>
      <c r="E18" s="190">
        <f t="shared" si="1"/>
        <v>845800104</v>
      </c>
      <c r="F18" s="191">
        <f t="shared" si="0"/>
        <v>0.70057210609601828</v>
      </c>
    </row>
    <row r="19" spans="1:6" s="15" customFormat="1" ht="24.95" customHeight="1" thickBot="1" x14ac:dyDescent="0.3">
      <c r="A19" s="253" t="s">
        <v>10</v>
      </c>
      <c r="B19" s="254"/>
      <c r="C19" s="123">
        <f>+C15+C16+C17</f>
        <v>1127402687</v>
      </c>
      <c r="D19" s="123">
        <f t="shared" ref="D19:E19" si="2">+D15+D16+D17</f>
        <v>3287299144</v>
      </c>
      <c r="E19" s="123">
        <f t="shared" si="2"/>
        <v>2925800104</v>
      </c>
      <c r="F19" s="192">
        <f t="shared" si="0"/>
        <v>0.89003159610228644</v>
      </c>
    </row>
    <row r="20" spans="1:6" ht="18" customHeight="1" x14ac:dyDescent="0.25">
      <c r="A20" s="5" t="s">
        <v>11</v>
      </c>
      <c r="B20" s="6" t="s">
        <v>30</v>
      </c>
      <c r="C20" s="118">
        <v>330436238</v>
      </c>
      <c r="D20" s="118">
        <v>339397355</v>
      </c>
      <c r="E20" s="118">
        <v>339397355</v>
      </c>
      <c r="F20" s="28">
        <f t="shared" si="0"/>
        <v>1</v>
      </c>
    </row>
    <row r="21" spans="1:6" ht="18" customHeight="1" x14ac:dyDescent="0.25">
      <c r="A21" s="7" t="s">
        <v>12</v>
      </c>
      <c r="B21" s="8" t="s">
        <v>31</v>
      </c>
      <c r="C21" s="119">
        <v>81146336</v>
      </c>
      <c r="D21" s="119">
        <v>69612575</v>
      </c>
      <c r="E21" s="119">
        <v>69612575</v>
      </c>
      <c r="F21" s="23">
        <f t="shared" si="0"/>
        <v>1</v>
      </c>
    </row>
    <row r="22" spans="1:6" ht="18" customHeight="1" x14ac:dyDescent="0.25">
      <c r="A22" s="7" t="s">
        <v>13</v>
      </c>
      <c r="B22" s="8" t="s">
        <v>32</v>
      </c>
      <c r="C22" s="119">
        <v>236200000</v>
      </c>
      <c r="D22" s="119">
        <v>250078413</v>
      </c>
      <c r="E22" s="119">
        <v>250078413</v>
      </c>
      <c r="F22" s="23">
        <f t="shared" si="0"/>
        <v>1</v>
      </c>
    </row>
    <row r="23" spans="1:6" ht="18" customHeight="1" x14ac:dyDescent="0.25">
      <c r="A23" s="7" t="s">
        <v>14</v>
      </c>
      <c r="B23" s="8" t="s">
        <v>33</v>
      </c>
      <c r="C23" s="119">
        <v>66347371</v>
      </c>
      <c r="D23" s="119">
        <v>81254880</v>
      </c>
      <c r="E23" s="119">
        <v>81254880</v>
      </c>
      <c r="F23" s="23">
        <f t="shared" si="0"/>
        <v>1</v>
      </c>
    </row>
    <row r="24" spans="1:6" ht="18" customHeight="1" x14ac:dyDescent="0.25">
      <c r="A24" s="7" t="s">
        <v>15</v>
      </c>
      <c r="B24" s="8" t="s">
        <v>34</v>
      </c>
      <c r="C24" s="119">
        <v>75365089</v>
      </c>
      <c r="D24" s="119">
        <v>149792657</v>
      </c>
      <c r="E24" s="119">
        <v>149792657</v>
      </c>
      <c r="F24" s="23">
        <f t="shared" si="0"/>
        <v>1</v>
      </c>
    </row>
    <row r="25" spans="1:6" ht="18" customHeight="1" x14ac:dyDescent="0.25">
      <c r="A25" s="7" t="s">
        <v>16</v>
      </c>
      <c r="B25" s="8" t="s">
        <v>35</v>
      </c>
      <c r="C25" s="119">
        <v>0</v>
      </c>
      <c r="D25" s="119">
        <v>100000</v>
      </c>
      <c r="E25" s="119">
        <v>100000</v>
      </c>
      <c r="F25" s="23">
        <f>+E25/D25</f>
        <v>1</v>
      </c>
    </row>
    <row r="26" spans="1:6" ht="18" customHeight="1" x14ac:dyDescent="0.25">
      <c r="A26" s="7" t="s">
        <v>17</v>
      </c>
      <c r="B26" s="8" t="s">
        <v>36</v>
      </c>
      <c r="C26" s="119">
        <v>4149999</v>
      </c>
      <c r="D26" s="119">
        <v>9750006</v>
      </c>
      <c r="E26" s="119">
        <v>0</v>
      </c>
      <c r="F26" s="23">
        <f>+E26/D26</f>
        <v>0</v>
      </c>
    </row>
    <row r="27" spans="1:6" ht="18" customHeight="1" thickBot="1" x14ac:dyDescent="0.3">
      <c r="A27" s="124" t="s">
        <v>18</v>
      </c>
      <c r="B27" s="125" t="s">
        <v>37</v>
      </c>
      <c r="C27" s="126">
        <f>SUM(C20:C26)</f>
        <v>793645033</v>
      </c>
      <c r="D27" s="126">
        <f>SUM(D20:D26)</f>
        <v>899985886</v>
      </c>
      <c r="E27" s="126">
        <f>SUM(E20:E26)</f>
        <v>890235880</v>
      </c>
      <c r="F27" s="185">
        <f t="shared" si="0"/>
        <v>0.98916649010649038</v>
      </c>
    </row>
    <row r="28" spans="1:6" ht="18" customHeight="1" thickBot="1" x14ac:dyDescent="0.3">
      <c r="A28" s="186" t="s">
        <v>19</v>
      </c>
      <c r="B28" s="187" t="s">
        <v>957</v>
      </c>
      <c r="C28" s="188">
        <f>320757654-0+13000000</f>
        <v>333757654</v>
      </c>
      <c r="D28" s="188">
        <f>2387313258-2270000000</f>
        <v>117313258</v>
      </c>
      <c r="E28" s="188">
        <f>2387313258-2270000000</f>
        <v>117313258</v>
      </c>
      <c r="F28" s="189">
        <f>+E28/D28</f>
        <v>1</v>
      </c>
    </row>
    <row r="29" spans="1:6" ht="18" customHeight="1" thickBot="1" x14ac:dyDescent="0.3">
      <c r="A29" s="193" t="s">
        <v>19</v>
      </c>
      <c r="B29" s="57" t="s">
        <v>958</v>
      </c>
      <c r="C29" s="194">
        <v>0</v>
      </c>
      <c r="D29" s="194">
        <v>2270000000</v>
      </c>
      <c r="E29" s="194">
        <v>2270000000</v>
      </c>
      <c r="F29" s="145">
        <f t="shared" si="0"/>
        <v>1</v>
      </c>
    </row>
    <row r="30" spans="1:6" s="15" customFormat="1" ht="24.95" customHeight="1" thickBot="1" x14ac:dyDescent="0.3">
      <c r="A30" s="251" t="s">
        <v>959</v>
      </c>
      <c r="B30" s="252"/>
      <c r="C30" s="190">
        <f>SUM(C27:C28)</f>
        <v>1127402687</v>
      </c>
      <c r="D30" s="190">
        <f t="shared" ref="D30:E30" si="3">SUM(D27:D28)</f>
        <v>1017299144</v>
      </c>
      <c r="E30" s="190">
        <f t="shared" si="3"/>
        <v>1007549138</v>
      </c>
      <c r="F30" s="191">
        <f>+E30/D30</f>
        <v>0.99041579258421164</v>
      </c>
    </row>
    <row r="31" spans="1:6" ht="20.100000000000001" customHeight="1" thickBot="1" x14ac:dyDescent="0.3">
      <c r="A31" s="253" t="s">
        <v>20</v>
      </c>
      <c r="B31" s="254"/>
      <c r="C31" s="123">
        <f>+C27+C28+C29</f>
        <v>1127402687</v>
      </c>
      <c r="D31" s="123">
        <f t="shared" ref="D31:E31" si="4">+D27+D28+D29</f>
        <v>3287299144</v>
      </c>
      <c r="E31" s="123">
        <f t="shared" si="4"/>
        <v>3277549138</v>
      </c>
      <c r="F31" s="192">
        <f>+E31/D31</f>
        <v>0.99703403749616282</v>
      </c>
    </row>
  </sheetData>
  <mergeCells count="12">
    <mergeCell ref="A30:B30"/>
    <mergeCell ref="A31:B31"/>
    <mergeCell ref="F5:F6"/>
    <mergeCell ref="D1:F1"/>
    <mergeCell ref="A5:B6"/>
    <mergeCell ref="A3:F3"/>
    <mergeCell ref="A1:B1"/>
    <mergeCell ref="C5:D5"/>
    <mergeCell ref="E5:E6"/>
    <mergeCell ref="A4:F4"/>
    <mergeCell ref="A18:B18"/>
    <mergeCell ref="A19:B19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9" orientation="landscape" r:id="rId1"/>
  <headerFooter>
    <oddHeader>&amp;LNagycenk Nagyközség Önkormányzata&amp;C2024. ÉVI KÖLTSÉGVETÉS VÉGREHAJTÁSA</oddHeader>
    <oddFooter>&amp;P. oldal, összesen: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9"/>
  <sheetViews>
    <sheetView topLeftCell="A31" zoomScaleNormal="100" workbookViewId="0">
      <selection activeCell="I19" sqref="I19"/>
    </sheetView>
  </sheetViews>
  <sheetFormatPr defaultColWidth="9.140625" defaultRowHeight="15.75" x14ac:dyDescent="0.25"/>
  <cols>
    <col min="1" max="1" width="54.7109375" style="14" customWidth="1"/>
    <col min="2" max="2" width="7.140625" style="9" bestFit="1" customWidth="1"/>
    <col min="3" max="5" width="16.85546875" style="12" bestFit="1" customWidth="1"/>
    <col min="6" max="6" width="16.28515625" style="20" bestFit="1" customWidth="1"/>
    <col min="7" max="16384" width="9.140625" style="1"/>
  </cols>
  <sheetData>
    <row r="1" spans="1:6" ht="20.100000000000001" customHeight="1" x14ac:dyDescent="0.25">
      <c r="A1" s="264"/>
      <c r="B1" s="265"/>
      <c r="D1" s="272" t="s">
        <v>439</v>
      </c>
      <c r="E1" s="258"/>
      <c r="F1" s="258"/>
    </row>
    <row r="2" spans="1:6" ht="20.100000000000001" customHeight="1" x14ac:dyDescent="0.25">
      <c r="A2" s="9"/>
    </row>
    <row r="3" spans="1:6" ht="18.75" x14ac:dyDescent="0.25">
      <c r="A3" s="263" t="s">
        <v>394</v>
      </c>
      <c r="B3" s="263"/>
      <c r="C3" s="263"/>
      <c r="D3" s="263"/>
      <c r="E3" s="271"/>
      <c r="F3" s="271"/>
    </row>
    <row r="4" spans="1:6" s="2" customFormat="1" ht="20.100000000000001" customHeight="1" thickBot="1" x14ac:dyDescent="0.3">
      <c r="A4" s="268">
        <v>2024</v>
      </c>
      <c r="B4" s="268"/>
      <c r="C4" s="268"/>
      <c r="D4" s="268"/>
      <c r="E4" s="268"/>
      <c r="F4" s="268"/>
    </row>
    <row r="5" spans="1:6" s="2" customFormat="1" ht="30" customHeight="1" x14ac:dyDescent="0.25">
      <c r="A5" s="273" t="s">
        <v>840</v>
      </c>
      <c r="B5" s="274"/>
      <c r="C5" s="266" t="s">
        <v>960</v>
      </c>
      <c r="D5" s="266"/>
      <c r="E5" s="266" t="s">
        <v>426</v>
      </c>
      <c r="F5" s="255" t="s">
        <v>428</v>
      </c>
    </row>
    <row r="6" spans="1:6" s="10" customFormat="1" ht="24.75" customHeight="1" thickBot="1" x14ac:dyDescent="0.3">
      <c r="A6" s="275"/>
      <c r="B6" s="276"/>
      <c r="C6" s="134" t="s">
        <v>398</v>
      </c>
      <c r="D6" s="134" t="s">
        <v>399</v>
      </c>
      <c r="E6" s="269"/>
      <c r="F6" s="270"/>
    </row>
    <row r="7" spans="1:6" s="2" customFormat="1" ht="15" x14ac:dyDescent="0.25">
      <c r="A7" s="135" t="s">
        <v>245</v>
      </c>
      <c r="B7" s="6" t="s">
        <v>319</v>
      </c>
      <c r="C7" s="27">
        <v>136319560</v>
      </c>
      <c r="D7" s="27">
        <v>137529560</v>
      </c>
      <c r="E7" s="27">
        <v>137529560</v>
      </c>
      <c r="F7" s="28">
        <f t="shared" ref="F7:F14" si="0">+E7/D7</f>
        <v>1</v>
      </c>
    </row>
    <row r="8" spans="1:6" s="2" customFormat="1" ht="30" x14ac:dyDescent="0.25">
      <c r="A8" s="127" t="s">
        <v>246</v>
      </c>
      <c r="B8" s="8" t="s">
        <v>320</v>
      </c>
      <c r="C8" s="22">
        <v>140258306</v>
      </c>
      <c r="D8" s="22">
        <v>144465020</v>
      </c>
      <c r="E8" s="22">
        <v>144465020</v>
      </c>
      <c r="F8" s="23">
        <f t="shared" si="0"/>
        <v>1</v>
      </c>
    </row>
    <row r="9" spans="1:6" s="2" customFormat="1" ht="30" x14ac:dyDescent="0.25">
      <c r="A9" s="127" t="s">
        <v>453</v>
      </c>
      <c r="B9" s="8" t="s">
        <v>454</v>
      </c>
      <c r="C9" s="22">
        <v>19013550</v>
      </c>
      <c r="D9" s="22">
        <v>19014550</v>
      </c>
      <c r="E9" s="22">
        <v>19014550</v>
      </c>
      <c r="F9" s="23">
        <f t="shared" si="0"/>
        <v>1</v>
      </c>
    </row>
    <row r="10" spans="1:6" s="2" customFormat="1" ht="30" x14ac:dyDescent="0.25">
      <c r="A10" s="127" t="s">
        <v>452</v>
      </c>
      <c r="B10" s="8" t="s">
        <v>455</v>
      </c>
      <c r="C10" s="22">
        <v>28710496</v>
      </c>
      <c r="D10" s="22">
        <v>28598667</v>
      </c>
      <c r="E10" s="22">
        <v>28598667</v>
      </c>
      <c r="F10" s="23">
        <f t="shared" si="0"/>
        <v>1</v>
      </c>
    </row>
    <row r="11" spans="1:6" s="2" customFormat="1" ht="15" x14ac:dyDescent="0.25">
      <c r="A11" s="127" t="s">
        <v>247</v>
      </c>
      <c r="B11" s="8" t="s">
        <v>321</v>
      </c>
      <c r="C11" s="22">
        <v>5979526</v>
      </c>
      <c r="D11" s="22">
        <v>7724662</v>
      </c>
      <c r="E11" s="22">
        <v>7724662</v>
      </c>
      <c r="F11" s="23">
        <f t="shared" si="0"/>
        <v>1</v>
      </c>
    </row>
    <row r="12" spans="1:6" s="2" customFormat="1" ht="15" x14ac:dyDescent="0.25">
      <c r="A12" s="127" t="s">
        <v>248</v>
      </c>
      <c r="B12" s="8" t="s">
        <v>322</v>
      </c>
      <c r="C12" s="22">
        <v>0</v>
      </c>
      <c r="D12" s="22">
        <v>0</v>
      </c>
      <c r="E12" s="22">
        <v>0</v>
      </c>
      <c r="F12" s="23" t="s">
        <v>825</v>
      </c>
    </row>
    <row r="13" spans="1:6" s="2" customFormat="1" ht="15" x14ac:dyDescent="0.25">
      <c r="A13" s="127" t="s">
        <v>249</v>
      </c>
      <c r="B13" s="8" t="s">
        <v>323</v>
      </c>
      <c r="C13" s="22">
        <v>0</v>
      </c>
      <c r="D13" s="22">
        <v>1910096</v>
      </c>
      <c r="E13" s="22">
        <v>1910096</v>
      </c>
      <c r="F13" s="23">
        <f t="shared" si="0"/>
        <v>1</v>
      </c>
    </row>
    <row r="14" spans="1:6" s="2" customFormat="1" ht="15" x14ac:dyDescent="0.25">
      <c r="A14" s="128" t="s">
        <v>250</v>
      </c>
      <c r="B14" s="13" t="s">
        <v>324</v>
      </c>
      <c r="C14" s="140">
        <f>SUM(C7:C13)</f>
        <v>330281438</v>
      </c>
      <c r="D14" s="140">
        <f>SUM(D7:D13)</f>
        <v>339242555</v>
      </c>
      <c r="E14" s="140">
        <f>SUM(E7:E13)</f>
        <v>339242555</v>
      </c>
      <c r="F14" s="141">
        <f t="shared" si="0"/>
        <v>1</v>
      </c>
    </row>
    <row r="15" spans="1:6" s="2" customFormat="1" ht="15" x14ac:dyDescent="0.25">
      <c r="A15" s="127" t="s">
        <v>251</v>
      </c>
      <c r="B15" s="8" t="s">
        <v>325</v>
      </c>
      <c r="C15" s="22"/>
      <c r="D15" s="22"/>
      <c r="E15" s="22"/>
      <c r="F15" s="23"/>
    </row>
    <row r="16" spans="1:6" s="2" customFormat="1" ht="30" x14ac:dyDescent="0.25">
      <c r="A16" s="127" t="s">
        <v>252</v>
      </c>
      <c r="B16" s="8" t="s">
        <v>326</v>
      </c>
      <c r="C16" s="22"/>
      <c r="D16" s="22"/>
      <c r="E16" s="22"/>
      <c r="F16" s="23"/>
    </row>
    <row r="17" spans="1:6" s="2" customFormat="1" ht="30" x14ac:dyDescent="0.25">
      <c r="A17" s="127" t="s">
        <v>253</v>
      </c>
      <c r="B17" s="8" t="s">
        <v>327</v>
      </c>
      <c r="C17" s="22"/>
      <c r="D17" s="22"/>
      <c r="E17" s="22"/>
      <c r="F17" s="23"/>
    </row>
    <row r="18" spans="1:6" s="2" customFormat="1" ht="30" x14ac:dyDescent="0.25">
      <c r="A18" s="127" t="s">
        <v>254</v>
      </c>
      <c r="B18" s="8" t="s">
        <v>328</v>
      </c>
      <c r="C18" s="22"/>
      <c r="D18" s="22"/>
      <c r="E18" s="22"/>
      <c r="F18" s="23"/>
    </row>
    <row r="19" spans="1:6" s="2" customFormat="1" ht="30" x14ac:dyDescent="0.25">
      <c r="A19" s="127" t="s">
        <v>255</v>
      </c>
      <c r="B19" s="8" t="s">
        <v>329</v>
      </c>
      <c r="C19" s="22">
        <v>154800</v>
      </c>
      <c r="D19" s="22">
        <v>154800</v>
      </c>
      <c r="E19" s="22">
        <v>154800</v>
      </c>
      <c r="F19" s="23">
        <f>+E19/D19</f>
        <v>1</v>
      </c>
    </row>
    <row r="20" spans="1:6" s="2" customFormat="1" ht="30" customHeight="1" thickBot="1" x14ac:dyDescent="0.3">
      <c r="A20" s="136" t="s">
        <v>30</v>
      </c>
      <c r="B20" s="137" t="s">
        <v>11</v>
      </c>
      <c r="C20" s="142">
        <f>SUM(C14:C19)</f>
        <v>330436238</v>
      </c>
      <c r="D20" s="142">
        <f>SUM(D14:D19)</f>
        <v>339397355</v>
      </c>
      <c r="E20" s="142">
        <f>SUM(E14:E19)</f>
        <v>339397355</v>
      </c>
      <c r="F20" s="143">
        <f>+E20/D20</f>
        <v>1</v>
      </c>
    </row>
    <row r="21" spans="1:6" s="2" customFormat="1" ht="15" x14ac:dyDescent="0.25">
      <c r="A21" s="135" t="s">
        <v>280</v>
      </c>
      <c r="B21" s="6" t="s">
        <v>356</v>
      </c>
      <c r="C21" s="27"/>
      <c r="D21" s="27"/>
      <c r="E21" s="27"/>
      <c r="F21" s="28"/>
    </row>
    <row r="22" spans="1:6" s="2" customFormat="1" ht="30" x14ac:dyDescent="0.25">
      <c r="A22" s="127" t="s">
        <v>281</v>
      </c>
      <c r="B22" s="8" t="s">
        <v>357</v>
      </c>
      <c r="C22" s="22"/>
      <c r="D22" s="22"/>
      <c r="E22" s="22"/>
      <c r="F22" s="23"/>
    </row>
    <row r="23" spans="1:6" s="2" customFormat="1" ht="30" x14ac:dyDescent="0.25">
      <c r="A23" s="127" t="s">
        <v>282</v>
      </c>
      <c r="B23" s="8" t="s">
        <v>358</v>
      </c>
      <c r="C23" s="22"/>
      <c r="D23" s="22"/>
      <c r="E23" s="22"/>
      <c r="F23" s="23"/>
    </row>
    <row r="24" spans="1:6" s="2" customFormat="1" ht="30" x14ac:dyDescent="0.25">
      <c r="A24" s="127" t="s">
        <v>283</v>
      </c>
      <c r="B24" s="8" t="s">
        <v>359</v>
      </c>
      <c r="C24" s="22"/>
      <c r="D24" s="22"/>
      <c r="E24" s="22"/>
      <c r="F24" s="23"/>
    </row>
    <row r="25" spans="1:6" s="2" customFormat="1" ht="30" x14ac:dyDescent="0.25">
      <c r="A25" s="127" t="s">
        <v>284</v>
      </c>
      <c r="B25" s="8" t="s">
        <v>360</v>
      </c>
      <c r="C25" s="22">
        <v>81146336</v>
      </c>
      <c r="D25" s="22">
        <v>69612575</v>
      </c>
      <c r="E25" s="22">
        <v>69612575</v>
      </c>
      <c r="F25" s="23">
        <f>+E25/D25</f>
        <v>1</v>
      </c>
    </row>
    <row r="26" spans="1:6" s="2" customFormat="1" ht="30" customHeight="1" thickBot="1" x14ac:dyDescent="0.3">
      <c r="A26" s="136" t="s">
        <v>31</v>
      </c>
      <c r="B26" s="137" t="s">
        <v>12</v>
      </c>
      <c r="C26" s="142">
        <f>SUM(C21:C25)</f>
        <v>81146336</v>
      </c>
      <c r="D26" s="142">
        <f>SUM(D21:D25)</f>
        <v>69612575</v>
      </c>
      <c r="E26" s="142">
        <f>SUM(E21:E25)</f>
        <v>69612575</v>
      </c>
      <c r="F26" s="143">
        <f>+E26/D26</f>
        <v>1</v>
      </c>
    </row>
    <row r="27" spans="1:6" s="2" customFormat="1" ht="15" x14ac:dyDescent="0.25">
      <c r="A27" s="135" t="s">
        <v>256</v>
      </c>
      <c r="B27" s="6" t="s">
        <v>330</v>
      </c>
      <c r="C27" s="27"/>
      <c r="D27" s="27"/>
      <c r="E27" s="27"/>
      <c r="F27" s="28"/>
    </row>
    <row r="28" spans="1:6" s="2" customFormat="1" ht="15" x14ac:dyDescent="0.25">
      <c r="A28" s="127" t="s">
        <v>257</v>
      </c>
      <c r="B28" s="8" t="s">
        <v>331</v>
      </c>
      <c r="C28" s="22"/>
      <c r="D28" s="22"/>
      <c r="E28" s="22"/>
      <c r="F28" s="23"/>
    </row>
    <row r="29" spans="1:6" s="2" customFormat="1" ht="15" x14ac:dyDescent="0.25">
      <c r="A29" s="128" t="s">
        <v>258</v>
      </c>
      <c r="B29" s="13" t="s">
        <v>332</v>
      </c>
      <c r="C29" s="140">
        <f>+C27+C28</f>
        <v>0</v>
      </c>
      <c r="D29" s="140">
        <f>+D27+D28</f>
        <v>0</v>
      </c>
      <c r="E29" s="140">
        <f>+E27+E28</f>
        <v>0</v>
      </c>
      <c r="F29" s="23"/>
    </row>
    <row r="30" spans="1:6" s="2" customFormat="1" ht="15" x14ac:dyDescent="0.25">
      <c r="A30" s="127" t="s">
        <v>259</v>
      </c>
      <c r="B30" s="8" t="s">
        <v>333</v>
      </c>
      <c r="C30" s="22"/>
      <c r="D30" s="22"/>
      <c r="E30" s="22"/>
      <c r="F30" s="23"/>
    </row>
    <row r="31" spans="1:6" s="2" customFormat="1" ht="15" x14ac:dyDescent="0.25">
      <c r="A31" s="127" t="s">
        <v>260</v>
      </c>
      <c r="B31" s="8" t="s">
        <v>334</v>
      </c>
      <c r="C31" s="22"/>
      <c r="D31" s="22"/>
      <c r="E31" s="22"/>
      <c r="F31" s="23"/>
    </row>
    <row r="32" spans="1:6" s="2" customFormat="1" ht="15" x14ac:dyDescent="0.25">
      <c r="A32" s="127" t="s">
        <v>261</v>
      </c>
      <c r="B32" s="8" t="s">
        <v>335</v>
      </c>
      <c r="C32" s="22">
        <v>25700000</v>
      </c>
      <c r="D32" s="22">
        <v>28471448</v>
      </c>
      <c r="E32" s="22">
        <v>28471448</v>
      </c>
      <c r="F32" s="23">
        <f>+E32/D32</f>
        <v>1</v>
      </c>
    </row>
    <row r="33" spans="1:6" s="2" customFormat="1" ht="15" x14ac:dyDescent="0.25">
      <c r="A33" s="127" t="s">
        <v>262</v>
      </c>
      <c r="B33" s="8" t="s">
        <v>336</v>
      </c>
      <c r="C33" s="22">
        <v>210000000</v>
      </c>
      <c r="D33" s="22">
        <v>219968825</v>
      </c>
      <c r="E33" s="22">
        <v>219968825</v>
      </c>
      <c r="F33" s="23">
        <f>+E33/D33</f>
        <v>1</v>
      </c>
    </row>
    <row r="34" spans="1:6" s="2" customFormat="1" ht="15" x14ac:dyDescent="0.25">
      <c r="A34" s="127" t="s">
        <v>263</v>
      </c>
      <c r="B34" s="8" t="s">
        <v>337</v>
      </c>
      <c r="C34" s="22"/>
      <c r="D34" s="22"/>
      <c r="E34" s="22"/>
      <c r="F34" s="23"/>
    </row>
    <row r="35" spans="1:6" s="2" customFormat="1" ht="15" x14ac:dyDescent="0.25">
      <c r="A35" s="127" t="s">
        <v>264</v>
      </c>
      <c r="B35" s="8" t="s">
        <v>338</v>
      </c>
      <c r="C35" s="22"/>
      <c r="D35" s="22"/>
      <c r="E35" s="22"/>
      <c r="F35" s="23"/>
    </row>
    <row r="36" spans="1:6" s="2" customFormat="1" ht="15" x14ac:dyDescent="0.25">
      <c r="A36" s="127" t="s">
        <v>265</v>
      </c>
      <c r="B36" s="8" t="s">
        <v>339</v>
      </c>
      <c r="C36" s="22"/>
      <c r="D36" s="22"/>
      <c r="E36" s="22"/>
      <c r="F36" s="23"/>
    </row>
    <row r="37" spans="1:6" s="2" customFormat="1" ht="15" x14ac:dyDescent="0.25">
      <c r="A37" s="127" t="s">
        <v>266</v>
      </c>
      <c r="B37" s="8" t="s">
        <v>340</v>
      </c>
      <c r="C37" s="22"/>
      <c r="D37" s="22"/>
      <c r="E37" s="22"/>
      <c r="F37" s="23"/>
    </row>
    <row r="38" spans="1:6" s="2" customFormat="1" ht="15" x14ac:dyDescent="0.25">
      <c r="A38" s="128" t="s">
        <v>267</v>
      </c>
      <c r="B38" s="13" t="s">
        <v>341</v>
      </c>
      <c r="C38" s="140">
        <f>+C33+C34+C35+C36+C37</f>
        <v>210000000</v>
      </c>
      <c r="D38" s="140">
        <f>+D33+D34+D35+D36+D37</f>
        <v>219968825</v>
      </c>
      <c r="E38" s="140">
        <f>+E33+E34+E35+E36+E37</f>
        <v>219968825</v>
      </c>
      <c r="F38" s="141">
        <f>+E38/D38</f>
        <v>1</v>
      </c>
    </row>
    <row r="39" spans="1:6" s="2" customFormat="1" ht="15" x14ac:dyDescent="0.25">
      <c r="A39" s="127" t="s">
        <v>416</v>
      </c>
      <c r="B39" s="8" t="s">
        <v>342</v>
      </c>
      <c r="C39" s="22">
        <v>500000</v>
      </c>
      <c r="D39" s="22">
        <v>1638140</v>
      </c>
      <c r="E39" s="22">
        <v>1638140</v>
      </c>
      <c r="F39" s="23">
        <f>+E39/D39</f>
        <v>1</v>
      </c>
    </row>
    <row r="40" spans="1:6" s="2" customFormat="1" ht="30" customHeight="1" thickBot="1" x14ac:dyDescent="0.3">
      <c r="A40" s="136" t="s">
        <v>32</v>
      </c>
      <c r="B40" s="137" t="s">
        <v>13</v>
      </c>
      <c r="C40" s="142">
        <f>+C39+C38+C32+C31+C30+C29</f>
        <v>236200000</v>
      </c>
      <c r="D40" s="142">
        <f>+D39+D38+D32+D31+D30+D29</f>
        <v>250078413</v>
      </c>
      <c r="E40" s="142">
        <f>+E39+E38+E32+E31+E30+E29</f>
        <v>250078413</v>
      </c>
      <c r="F40" s="143">
        <f>+E40/D40</f>
        <v>1</v>
      </c>
    </row>
    <row r="41" spans="1:6" s="2" customFormat="1" ht="15" x14ac:dyDescent="0.25">
      <c r="A41" s="135" t="s">
        <v>268</v>
      </c>
      <c r="B41" s="6" t="s">
        <v>343</v>
      </c>
      <c r="C41" s="27"/>
      <c r="D41" s="27"/>
      <c r="E41" s="27"/>
      <c r="F41" s="28"/>
    </row>
    <row r="42" spans="1:6" s="2" customFormat="1" ht="15" x14ac:dyDescent="0.25">
      <c r="A42" s="127" t="s">
        <v>269</v>
      </c>
      <c r="B42" s="8" t="s">
        <v>344</v>
      </c>
      <c r="C42" s="22">
        <v>5496350</v>
      </c>
      <c r="D42" s="22">
        <v>520000</v>
      </c>
      <c r="E42" s="22"/>
      <c r="F42" s="23">
        <f>+E42/D42</f>
        <v>0</v>
      </c>
    </row>
    <row r="43" spans="1:6" s="2" customFormat="1" ht="15" x14ac:dyDescent="0.25">
      <c r="A43" s="127" t="s">
        <v>270</v>
      </c>
      <c r="B43" s="8" t="s">
        <v>345</v>
      </c>
      <c r="C43" s="22">
        <v>3000000</v>
      </c>
      <c r="D43" s="22">
        <v>1776934</v>
      </c>
      <c r="E43" s="22">
        <v>1776934</v>
      </c>
      <c r="F43" s="23">
        <f>+E43/D43</f>
        <v>1</v>
      </c>
    </row>
    <row r="44" spans="1:6" s="2" customFormat="1" ht="15" x14ac:dyDescent="0.25">
      <c r="A44" s="127" t="s">
        <v>271</v>
      </c>
      <c r="B44" s="8" t="s">
        <v>346</v>
      </c>
      <c r="C44" s="22">
        <v>12052559</v>
      </c>
      <c r="D44" s="22">
        <v>13964459</v>
      </c>
      <c r="E44" s="22">
        <v>13964459</v>
      </c>
      <c r="F44" s="23">
        <f>+E44/D44</f>
        <v>1</v>
      </c>
    </row>
    <row r="45" spans="1:6" s="2" customFormat="1" ht="15" x14ac:dyDescent="0.25">
      <c r="A45" s="127" t="s">
        <v>272</v>
      </c>
      <c r="B45" s="8" t="s">
        <v>347</v>
      </c>
      <c r="C45" s="22"/>
      <c r="D45" s="22"/>
      <c r="E45" s="22"/>
      <c r="F45" s="23"/>
    </row>
    <row r="46" spans="1:6" s="2" customFormat="1" ht="15" x14ac:dyDescent="0.25">
      <c r="A46" s="127" t="s">
        <v>273</v>
      </c>
      <c r="B46" s="8" t="s">
        <v>348</v>
      </c>
      <c r="C46" s="22">
        <v>22642589</v>
      </c>
      <c r="D46" s="22">
        <v>34020027</v>
      </c>
      <c r="E46" s="22">
        <v>34020027</v>
      </c>
      <c r="F46" s="23">
        <f>+E46/D46</f>
        <v>1</v>
      </c>
    </row>
    <row r="47" spans="1:6" s="2" customFormat="1" ht="15" x14ac:dyDescent="0.25">
      <c r="A47" s="127" t="s">
        <v>429</v>
      </c>
      <c r="B47" s="8" t="s">
        <v>349</v>
      </c>
      <c r="C47" s="22">
        <v>16155873</v>
      </c>
      <c r="D47" s="22">
        <v>6808000</v>
      </c>
      <c r="E47" s="22">
        <v>6808000</v>
      </c>
      <c r="F47" s="23">
        <f>+E47/D47</f>
        <v>1</v>
      </c>
    </row>
    <row r="48" spans="1:6" s="2" customFormat="1" ht="15" x14ac:dyDescent="0.25">
      <c r="A48" s="127" t="s">
        <v>274</v>
      </c>
      <c r="B48" s="8" t="s">
        <v>350</v>
      </c>
      <c r="C48" s="22">
        <v>7000000</v>
      </c>
      <c r="D48" s="22">
        <f>14176484+13029</f>
        <v>14189513</v>
      </c>
      <c r="E48" s="22">
        <f>14176484+13029</f>
        <v>14189513</v>
      </c>
      <c r="F48" s="23">
        <f>+E48/D48</f>
        <v>1</v>
      </c>
    </row>
    <row r="49" spans="1:6" s="2" customFormat="1" ht="15" x14ac:dyDescent="0.25">
      <c r="A49" s="127" t="s">
        <v>275</v>
      </c>
      <c r="B49" s="8" t="s">
        <v>351</v>
      </c>
      <c r="C49" s="22"/>
      <c r="D49" s="22"/>
      <c r="E49" s="22"/>
      <c r="F49" s="23"/>
    </row>
    <row r="50" spans="1:6" s="2" customFormat="1" ht="15" x14ac:dyDescent="0.25">
      <c r="A50" s="127" t="s">
        <v>421</v>
      </c>
      <c r="B50" s="8" t="s">
        <v>352</v>
      </c>
      <c r="C50" s="22"/>
      <c r="D50" s="22"/>
      <c r="E50" s="22"/>
      <c r="F50" s="23"/>
    </row>
    <row r="51" spans="1:6" s="2" customFormat="1" ht="15" x14ac:dyDescent="0.25">
      <c r="A51" s="127" t="s">
        <v>276</v>
      </c>
      <c r="B51" s="8" t="s">
        <v>420</v>
      </c>
      <c r="C51" s="22">
        <v>0</v>
      </c>
      <c r="D51" s="22">
        <v>9975947</v>
      </c>
      <c r="E51" s="22">
        <v>9975947</v>
      </c>
      <c r="F51" s="23">
        <f>+E51/D51</f>
        <v>1</v>
      </c>
    </row>
    <row r="52" spans="1:6" s="2" customFormat="1" ht="30" customHeight="1" thickBot="1" x14ac:dyDescent="0.3">
      <c r="A52" s="136" t="s">
        <v>33</v>
      </c>
      <c r="B52" s="137" t="s">
        <v>14</v>
      </c>
      <c r="C52" s="142">
        <f>SUM(C41:C51)</f>
        <v>66347371</v>
      </c>
      <c r="D52" s="142">
        <f>SUM(D41:D51)</f>
        <v>81254880</v>
      </c>
      <c r="E52" s="142">
        <f>SUM(E41:E51)</f>
        <v>80734880</v>
      </c>
      <c r="F52" s="143">
        <f>+E52/D52</f>
        <v>0.99360038437076026</v>
      </c>
    </row>
    <row r="53" spans="1:6" s="2" customFormat="1" ht="15" x14ac:dyDescent="0.25">
      <c r="A53" s="135" t="s">
        <v>285</v>
      </c>
      <c r="B53" s="6" t="s">
        <v>361</v>
      </c>
      <c r="C53" s="27"/>
      <c r="D53" s="27"/>
      <c r="E53" s="27"/>
      <c r="F53" s="28"/>
    </row>
    <row r="54" spans="1:6" s="2" customFormat="1" ht="15" x14ac:dyDescent="0.25">
      <c r="A54" s="127" t="s">
        <v>286</v>
      </c>
      <c r="B54" s="8" t="s">
        <v>362</v>
      </c>
      <c r="C54" s="22">
        <v>75365089</v>
      </c>
      <c r="D54" s="22">
        <v>149792657</v>
      </c>
      <c r="E54" s="22">
        <v>149792657</v>
      </c>
      <c r="F54" s="23">
        <f>+E54/D54</f>
        <v>1</v>
      </c>
    </row>
    <row r="55" spans="1:6" s="2" customFormat="1" ht="15" x14ac:dyDescent="0.25">
      <c r="A55" s="127" t="s">
        <v>287</v>
      </c>
      <c r="B55" s="8" t="s">
        <v>363</v>
      </c>
      <c r="C55" s="22"/>
      <c r="D55" s="22"/>
      <c r="E55" s="22"/>
      <c r="F55" s="23"/>
    </row>
    <row r="56" spans="1:6" s="2" customFormat="1" ht="15" x14ac:dyDescent="0.25">
      <c r="A56" s="127" t="s">
        <v>288</v>
      </c>
      <c r="B56" s="8" t="s">
        <v>364</v>
      </c>
      <c r="C56" s="22"/>
      <c r="D56" s="22"/>
      <c r="E56" s="22"/>
      <c r="F56" s="23"/>
    </row>
    <row r="57" spans="1:6" s="2" customFormat="1" ht="15" x14ac:dyDescent="0.25">
      <c r="A57" s="127" t="s">
        <v>289</v>
      </c>
      <c r="B57" s="8" t="s">
        <v>365</v>
      </c>
      <c r="C57" s="22"/>
      <c r="D57" s="22"/>
      <c r="E57" s="22"/>
      <c r="F57" s="23"/>
    </row>
    <row r="58" spans="1:6" s="2" customFormat="1" ht="30" customHeight="1" thickBot="1" x14ac:dyDescent="0.3">
      <c r="A58" s="136" t="s">
        <v>34</v>
      </c>
      <c r="B58" s="137" t="s">
        <v>15</v>
      </c>
      <c r="C58" s="142">
        <f>SUM(C53:C57)</f>
        <v>75365089</v>
      </c>
      <c r="D58" s="142">
        <f>SUM(D53:D57)</f>
        <v>149792657</v>
      </c>
      <c r="E58" s="142">
        <f>SUM(E53:E57)</f>
        <v>149792657</v>
      </c>
      <c r="F58" s="143">
        <f>+E58/D58</f>
        <v>1</v>
      </c>
    </row>
    <row r="59" spans="1:6" s="2" customFormat="1" ht="30" x14ac:dyDescent="0.25">
      <c r="A59" s="135" t="s">
        <v>277</v>
      </c>
      <c r="B59" s="6" t="s">
        <v>353</v>
      </c>
      <c r="C59" s="27"/>
      <c r="D59" s="27"/>
      <c r="E59" s="27"/>
      <c r="F59" s="28"/>
    </row>
    <row r="60" spans="1:6" s="2" customFormat="1" ht="30" x14ac:dyDescent="0.25">
      <c r="A60" s="127" t="s">
        <v>278</v>
      </c>
      <c r="B60" s="8" t="s">
        <v>354</v>
      </c>
      <c r="C60" s="22"/>
      <c r="D60" s="22"/>
      <c r="E60" s="22"/>
      <c r="F60" s="23"/>
    </row>
    <row r="61" spans="1:6" s="2" customFormat="1" ht="15" x14ac:dyDescent="0.25">
      <c r="A61" s="127" t="s">
        <v>279</v>
      </c>
      <c r="B61" s="8" t="s">
        <v>355</v>
      </c>
      <c r="C61" s="22"/>
      <c r="D61" s="22"/>
      <c r="E61" s="22"/>
      <c r="F61" s="23"/>
    </row>
    <row r="62" spans="1:6" s="2" customFormat="1" ht="30" x14ac:dyDescent="0.25">
      <c r="A62" s="127" t="s">
        <v>278</v>
      </c>
      <c r="B62" s="8" t="s">
        <v>422</v>
      </c>
      <c r="C62" s="22"/>
      <c r="D62" s="22"/>
      <c r="E62" s="22"/>
      <c r="F62" s="23"/>
    </row>
    <row r="63" spans="1:6" s="2" customFormat="1" ht="15" x14ac:dyDescent="0.25">
      <c r="A63" s="127" t="s">
        <v>279</v>
      </c>
      <c r="B63" s="8" t="s">
        <v>423</v>
      </c>
      <c r="C63" s="22"/>
      <c r="D63" s="22">
        <v>100000</v>
      </c>
      <c r="E63" s="22">
        <v>100000</v>
      </c>
      <c r="F63" s="23">
        <f>+E63/D63</f>
        <v>1</v>
      </c>
    </row>
    <row r="64" spans="1:6" s="2" customFormat="1" ht="30" customHeight="1" thickBot="1" x14ac:dyDescent="0.3">
      <c r="A64" s="136" t="s">
        <v>35</v>
      </c>
      <c r="B64" s="137" t="s">
        <v>16</v>
      </c>
      <c r="C64" s="142">
        <f>SUM(C59:C63)</f>
        <v>0</v>
      </c>
      <c r="D64" s="142">
        <f>SUM(D59:D63)</f>
        <v>100000</v>
      </c>
      <c r="E64" s="142">
        <f>SUM(E59:E63)</f>
        <v>100000</v>
      </c>
      <c r="F64" s="143">
        <f>+E64/D64</f>
        <v>1</v>
      </c>
    </row>
    <row r="65" spans="1:6" s="2" customFormat="1" ht="30" x14ac:dyDescent="0.25">
      <c r="A65" s="135" t="s">
        <v>290</v>
      </c>
      <c r="B65" s="6" t="s">
        <v>366</v>
      </c>
      <c r="C65" s="27">
        <v>4149999</v>
      </c>
      <c r="D65" s="27">
        <v>0</v>
      </c>
      <c r="E65" s="27">
        <v>0</v>
      </c>
      <c r="F65" s="28"/>
    </row>
    <row r="66" spans="1:6" s="2" customFormat="1" ht="30" x14ac:dyDescent="0.25">
      <c r="A66" s="127" t="s">
        <v>282</v>
      </c>
      <c r="B66" s="8" t="s">
        <v>367</v>
      </c>
      <c r="C66" s="22"/>
      <c r="D66" s="22"/>
      <c r="E66" s="22"/>
      <c r="F66" s="23"/>
    </row>
    <row r="67" spans="1:6" s="2" customFormat="1" ht="15" x14ac:dyDescent="0.25">
      <c r="A67" s="127" t="s">
        <v>292</v>
      </c>
      <c r="B67" s="8" t="s">
        <v>368</v>
      </c>
      <c r="C67" s="22"/>
      <c r="D67" s="22"/>
      <c r="E67" s="22"/>
      <c r="F67" s="23"/>
    </row>
    <row r="68" spans="1:6" s="2" customFormat="1" ht="30" x14ac:dyDescent="0.25">
      <c r="A68" s="127" t="s">
        <v>291</v>
      </c>
      <c r="B68" s="8" t="s">
        <v>417</v>
      </c>
      <c r="C68" s="22">
        <v>0</v>
      </c>
      <c r="D68" s="22">
        <v>9750006</v>
      </c>
      <c r="E68" s="22">
        <v>0</v>
      </c>
      <c r="F68" s="23"/>
    </row>
    <row r="69" spans="1:6" s="2" customFormat="1" ht="30" x14ac:dyDescent="0.25">
      <c r="A69" s="127" t="s">
        <v>419</v>
      </c>
      <c r="B69" s="8" t="s">
        <v>418</v>
      </c>
      <c r="C69" s="22"/>
      <c r="D69" s="22"/>
      <c r="E69" s="22"/>
      <c r="F69" s="23"/>
    </row>
    <row r="70" spans="1:6" s="2" customFormat="1" ht="30" customHeight="1" thickBot="1" x14ac:dyDescent="0.3">
      <c r="A70" s="136" t="s">
        <v>293</v>
      </c>
      <c r="B70" s="137" t="s">
        <v>17</v>
      </c>
      <c r="C70" s="142">
        <f>SUM(C65:C69)</f>
        <v>4149999</v>
      </c>
      <c r="D70" s="142">
        <f>SUM(D65:D69)</f>
        <v>9750006</v>
      </c>
      <c r="E70" s="142">
        <f>SUM(E65:E69)</f>
        <v>0</v>
      </c>
      <c r="F70" s="144">
        <f>+E70/D70</f>
        <v>0</v>
      </c>
    </row>
    <row r="71" spans="1:6" s="2" customFormat="1" ht="30" customHeight="1" thickBot="1" x14ac:dyDescent="0.3">
      <c r="A71" s="138" t="s">
        <v>37</v>
      </c>
      <c r="B71" s="57" t="s">
        <v>18</v>
      </c>
      <c r="C71" s="117">
        <f>+C70+C64+C58+C52+C40+C26+C20</f>
        <v>793645033</v>
      </c>
      <c r="D71" s="117">
        <f>+D70+D64+D58+D52+D40+D26+D20</f>
        <v>899985886</v>
      </c>
      <c r="E71" s="117">
        <f>+E70+E64+E58+E52+E40+E26+E20</f>
        <v>889715880</v>
      </c>
      <c r="F71" s="145">
        <f>+E71/D71</f>
        <v>0.98858870326773107</v>
      </c>
    </row>
    <row r="72" spans="1:6" s="2" customFormat="1" ht="15" x14ac:dyDescent="0.25">
      <c r="A72" s="135" t="s">
        <v>294</v>
      </c>
      <c r="B72" s="6" t="s">
        <v>369</v>
      </c>
      <c r="C72" s="27"/>
      <c r="D72" s="27"/>
      <c r="E72" s="27"/>
      <c r="F72" s="28"/>
    </row>
    <row r="73" spans="1:6" s="2" customFormat="1" ht="30" x14ac:dyDescent="0.25">
      <c r="A73" s="127" t="s">
        <v>295</v>
      </c>
      <c r="B73" s="8" t="s">
        <v>370</v>
      </c>
      <c r="C73" s="22"/>
      <c r="D73" s="22"/>
      <c r="E73" s="22"/>
      <c r="F73" s="23"/>
    </row>
    <row r="74" spans="1:6" s="2" customFormat="1" ht="15" x14ac:dyDescent="0.25">
      <c r="A74" s="127" t="s">
        <v>296</v>
      </c>
      <c r="B74" s="8" t="s">
        <v>371</v>
      </c>
      <c r="C74" s="22"/>
      <c r="D74" s="22"/>
      <c r="E74" s="22"/>
      <c r="F74" s="23"/>
    </row>
    <row r="75" spans="1:6" s="2" customFormat="1" ht="15" x14ac:dyDescent="0.25">
      <c r="A75" s="128" t="s">
        <v>297</v>
      </c>
      <c r="B75" s="13" t="s">
        <v>372</v>
      </c>
      <c r="C75" s="140">
        <f>+C72+C73+C74</f>
        <v>0</v>
      </c>
      <c r="D75" s="140">
        <f>+D72+D73+D74</f>
        <v>0</v>
      </c>
      <c r="E75" s="140">
        <f>+E72+E73+E74</f>
        <v>0</v>
      </c>
      <c r="F75" s="23"/>
    </row>
    <row r="76" spans="1:6" s="2" customFormat="1" ht="15" x14ac:dyDescent="0.25">
      <c r="A76" s="127" t="s">
        <v>298</v>
      </c>
      <c r="B76" s="8" t="s">
        <v>373</v>
      </c>
      <c r="C76" s="22"/>
      <c r="D76" s="22"/>
      <c r="E76" s="22"/>
      <c r="F76" s="23"/>
    </row>
    <row r="77" spans="1:6" s="2" customFormat="1" ht="15" x14ac:dyDescent="0.25">
      <c r="A77" s="127" t="s">
        <v>299</v>
      </c>
      <c r="B77" s="8" t="s">
        <v>374</v>
      </c>
      <c r="C77" s="22"/>
      <c r="D77" s="22"/>
      <c r="E77" s="22"/>
      <c r="F77" s="23"/>
    </row>
    <row r="78" spans="1:6" s="2" customFormat="1" ht="15" x14ac:dyDescent="0.25">
      <c r="A78" s="127" t="s">
        <v>300</v>
      </c>
      <c r="B78" s="8" t="s">
        <v>375</v>
      </c>
      <c r="C78" s="22"/>
      <c r="D78" s="22"/>
      <c r="E78" s="22"/>
      <c r="F78" s="23"/>
    </row>
    <row r="79" spans="1:6" s="2" customFormat="1" ht="15" x14ac:dyDescent="0.25">
      <c r="A79" s="127" t="s">
        <v>301</v>
      </c>
      <c r="B79" s="8" t="s">
        <v>376</v>
      </c>
      <c r="C79" s="22"/>
      <c r="D79" s="22"/>
      <c r="E79" s="22"/>
      <c r="F79" s="23"/>
    </row>
    <row r="80" spans="1:6" s="2" customFormat="1" ht="15" x14ac:dyDescent="0.25">
      <c r="A80" s="128" t="s">
        <v>302</v>
      </c>
      <c r="B80" s="13" t="s">
        <v>377</v>
      </c>
      <c r="C80" s="140">
        <f>+C76+C77+C78+C79</f>
        <v>0</v>
      </c>
      <c r="D80" s="140">
        <f>+D76+D77+D78+D79</f>
        <v>0</v>
      </c>
      <c r="E80" s="140">
        <f>+E76+E77+E78+E79</f>
        <v>0</v>
      </c>
      <c r="F80" s="23"/>
    </row>
    <row r="81" spans="1:6" s="2" customFormat="1" ht="30" x14ac:dyDescent="0.25">
      <c r="A81" s="127" t="s">
        <v>303</v>
      </c>
      <c r="B81" s="8" t="s">
        <v>378</v>
      </c>
      <c r="C81" s="22">
        <v>320757654</v>
      </c>
      <c r="D81" s="22">
        <v>104898841</v>
      </c>
      <c r="E81" s="22">
        <v>104898841</v>
      </c>
      <c r="F81" s="23">
        <f>+E81/D81</f>
        <v>1</v>
      </c>
    </row>
    <row r="82" spans="1:6" s="2" customFormat="1" ht="30" x14ac:dyDescent="0.25">
      <c r="A82" s="127" t="s">
        <v>304</v>
      </c>
      <c r="B82" s="8" t="s">
        <v>378</v>
      </c>
      <c r="C82" s="22"/>
      <c r="D82" s="22"/>
      <c r="E82" s="22"/>
      <c r="F82" s="23"/>
    </row>
    <row r="83" spans="1:6" s="2" customFormat="1" ht="30" x14ac:dyDescent="0.25">
      <c r="A83" s="127" t="s">
        <v>305</v>
      </c>
      <c r="B83" s="8" t="s">
        <v>379</v>
      </c>
      <c r="C83" s="22"/>
      <c r="D83" s="22"/>
      <c r="E83" s="22"/>
      <c r="F83" s="23"/>
    </row>
    <row r="84" spans="1:6" s="2" customFormat="1" ht="30" x14ac:dyDescent="0.25">
      <c r="A84" s="127" t="s">
        <v>306</v>
      </c>
      <c r="B84" s="8" t="s">
        <v>379</v>
      </c>
      <c r="C84" s="22"/>
      <c r="D84" s="22"/>
      <c r="E84" s="22"/>
      <c r="F84" s="23"/>
    </row>
    <row r="85" spans="1:6" s="2" customFormat="1" ht="15" x14ac:dyDescent="0.25">
      <c r="A85" s="128" t="s">
        <v>307</v>
      </c>
      <c r="B85" s="13" t="s">
        <v>380</v>
      </c>
      <c r="C85" s="140">
        <f>+C81+C82+C83+C84</f>
        <v>320757654</v>
      </c>
      <c r="D85" s="140">
        <f>+D81+D82+D83+D84</f>
        <v>104898841</v>
      </c>
      <c r="E85" s="140">
        <f>+E81+E82+E83+E84</f>
        <v>104898841</v>
      </c>
      <c r="F85" s="141">
        <f>+E85/D85</f>
        <v>1</v>
      </c>
    </row>
    <row r="86" spans="1:6" s="2" customFormat="1" ht="15" x14ac:dyDescent="0.25">
      <c r="A86" s="127" t="s">
        <v>308</v>
      </c>
      <c r="B86" s="8" t="s">
        <v>381</v>
      </c>
      <c r="C86" s="22">
        <v>13000000</v>
      </c>
      <c r="D86" s="22">
        <v>12414417</v>
      </c>
      <c r="E86" s="22">
        <v>12414417</v>
      </c>
      <c r="F86" s="23">
        <f>+E86/D86</f>
        <v>1</v>
      </c>
    </row>
    <row r="87" spans="1:6" s="2" customFormat="1" ht="15" x14ac:dyDescent="0.25">
      <c r="A87" s="127" t="s">
        <v>309</v>
      </c>
      <c r="B87" s="8" t="s">
        <v>382</v>
      </c>
      <c r="C87" s="22"/>
      <c r="D87" s="22"/>
      <c r="E87" s="22"/>
      <c r="F87" s="23"/>
    </row>
    <row r="88" spans="1:6" s="2" customFormat="1" ht="15" x14ac:dyDescent="0.25">
      <c r="A88" s="127" t="s">
        <v>192</v>
      </c>
      <c r="B88" s="8" t="s">
        <v>383</v>
      </c>
      <c r="C88" s="22"/>
      <c r="D88" s="22"/>
      <c r="E88" s="22"/>
      <c r="F88" s="23"/>
    </row>
    <row r="89" spans="1:6" s="2" customFormat="1" ht="15" x14ac:dyDescent="0.25">
      <c r="A89" s="127" t="s">
        <v>310</v>
      </c>
      <c r="B89" s="8" t="s">
        <v>384</v>
      </c>
      <c r="C89" s="22"/>
      <c r="D89" s="22">
        <v>2270000000</v>
      </c>
      <c r="E89" s="22">
        <v>2270000000</v>
      </c>
      <c r="F89" s="23">
        <f>+E89/D89</f>
        <v>1</v>
      </c>
    </row>
    <row r="90" spans="1:6" s="2" customFormat="1" ht="15" x14ac:dyDescent="0.25">
      <c r="A90" s="127" t="s">
        <v>311</v>
      </c>
      <c r="B90" s="8" t="s">
        <v>385</v>
      </c>
      <c r="C90" s="22"/>
      <c r="D90" s="22"/>
      <c r="E90" s="22"/>
      <c r="F90" s="23"/>
    </row>
    <row r="91" spans="1:6" s="2" customFormat="1" ht="15" x14ac:dyDescent="0.25">
      <c r="A91" s="128" t="s">
        <v>312</v>
      </c>
      <c r="B91" s="13" t="s">
        <v>386</v>
      </c>
      <c r="C91" s="140">
        <f>+C90+C89+C88+C87+C86+C85+C80+C75</f>
        <v>333757654</v>
      </c>
      <c r="D91" s="140">
        <f>+D90+D89+D88+D87+D86+D85+D80+D75</f>
        <v>2387313258</v>
      </c>
      <c r="E91" s="140">
        <f>+E90+E89+E88+E87+E86+E85+E80+E75</f>
        <v>2387313258</v>
      </c>
      <c r="F91" s="141">
        <f>+E91/D91</f>
        <v>1</v>
      </c>
    </row>
    <row r="92" spans="1:6" s="2" customFormat="1" ht="15" x14ac:dyDescent="0.25">
      <c r="A92" s="127" t="s">
        <v>313</v>
      </c>
      <c r="B92" s="8" t="s">
        <v>387</v>
      </c>
      <c r="C92" s="22"/>
      <c r="D92" s="22"/>
      <c r="E92" s="22"/>
      <c r="F92" s="23"/>
    </row>
    <row r="93" spans="1:6" s="2" customFormat="1" ht="15" x14ac:dyDescent="0.25">
      <c r="A93" s="127" t="s">
        <v>314</v>
      </c>
      <c r="B93" s="8" t="s">
        <v>388</v>
      </c>
      <c r="C93" s="22"/>
      <c r="D93" s="22"/>
      <c r="E93" s="22"/>
      <c r="F93" s="23"/>
    </row>
    <row r="94" spans="1:6" s="2" customFormat="1" ht="15" x14ac:dyDescent="0.25">
      <c r="A94" s="127" t="s">
        <v>315</v>
      </c>
      <c r="B94" s="8" t="s">
        <v>389</v>
      </c>
      <c r="C94" s="22"/>
      <c r="D94" s="22"/>
      <c r="E94" s="22"/>
      <c r="F94" s="23"/>
    </row>
    <row r="95" spans="1:6" s="2" customFormat="1" ht="15" x14ac:dyDescent="0.25">
      <c r="A95" s="127" t="s">
        <v>316</v>
      </c>
      <c r="B95" s="8" t="s">
        <v>390</v>
      </c>
      <c r="C95" s="22"/>
      <c r="D95" s="22"/>
      <c r="E95" s="22"/>
      <c r="F95" s="23"/>
    </row>
    <row r="96" spans="1:6" s="2" customFormat="1" ht="15" x14ac:dyDescent="0.25">
      <c r="A96" s="128" t="s">
        <v>317</v>
      </c>
      <c r="B96" s="13" t="s">
        <v>391</v>
      </c>
      <c r="C96" s="140">
        <f>+C92+C93+C94+C95</f>
        <v>0</v>
      </c>
      <c r="D96" s="140">
        <f>+D92+D93+D94+D95</f>
        <v>0</v>
      </c>
      <c r="E96" s="140">
        <f>+E92+E93+E94+E95</f>
        <v>0</v>
      </c>
      <c r="F96" s="23"/>
    </row>
    <row r="97" spans="1:6" s="2" customFormat="1" ht="15" x14ac:dyDescent="0.25">
      <c r="A97" s="127" t="s">
        <v>318</v>
      </c>
      <c r="B97" s="8" t="s">
        <v>392</v>
      </c>
      <c r="C97" s="22"/>
      <c r="D97" s="22"/>
      <c r="E97" s="22"/>
      <c r="F97" s="23"/>
    </row>
    <row r="98" spans="1:6" s="2" customFormat="1" ht="30" customHeight="1" thickBot="1" x14ac:dyDescent="0.3">
      <c r="A98" s="136" t="s">
        <v>38</v>
      </c>
      <c r="B98" s="137" t="s">
        <v>19</v>
      </c>
      <c r="C98" s="142">
        <f>+C97+C96+C91</f>
        <v>333757654</v>
      </c>
      <c r="D98" s="142">
        <f>+D97+D96+D91</f>
        <v>2387313258</v>
      </c>
      <c r="E98" s="142">
        <f>+E97+E96+E91</f>
        <v>2387313258</v>
      </c>
      <c r="F98" s="143">
        <f>+E98/D98</f>
        <v>1</v>
      </c>
    </row>
    <row r="99" spans="1:6" ht="33.75" customHeight="1" thickBot="1" x14ac:dyDescent="0.3">
      <c r="A99" s="139" t="s">
        <v>20</v>
      </c>
      <c r="B99" s="122" t="s">
        <v>393</v>
      </c>
      <c r="C99" s="146">
        <f>+C98+C71</f>
        <v>1127402687</v>
      </c>
      <c r="D99" s="146">
        <f>+D98+D71</f>
        <v>3287299144</v>
      </c>
      <c r="E99" s="146">
        <f>+E98+E71</f>
        <v>3277029138</v>
      </c>
      <c r="F99" s="147">
        <f>+E99/D99</f>
        <v>0.99687585292663583</v>
      </c>
    </row>
  </sheetData>
  <mergeCells count="8">
    <mergeCell ref="E5:E6"/>
    <mergeCell ref="F5:F6"/>
    <mergeCell ref="A3:F3"/>
    <mergeCell ref="D1:F1"/>
    <mergeCell ref="A1:B1"/>
    <mergeCell ref="C5:D5"/>
    <mergeCell ref="A5:B6"/>
    <mergeCell ref="A4:F4"/>
  </mergeCells>
  <pageMargins left="0.51181102362204722" right="0.51181102362204722" top="0.55118110236220474" bottom="0.55118110236220474" header="0.31496062992125984" footer="0.31496062992125984"/>
  <pageSetup paperSize="9" scale="71" fitToHeight="2" orientation="portrait" r:id="rId1"/>
  <headerFooter>
    <oddHeader>&amp;LNagycenk Nagyközség Önkormányzata&amp;C2024. ÉVI KÖLTSÉGVETÉS VÉGREHAJTÁSA</oddHeader>
    <oddFooter>&amp;P. oldal, összesen: &amp;N</oddFooter>
  </headerFooter>
  <rowBreaks count="1" manualBreakCount="1"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8"/>
  <sheetViews>
    <sheetView topLeftCell="A60" zoomScaleNormal="100" workbookViewId="0">
      <selection activeCell="I19" sqref="I19"/>
    </sheetView>
  </sheetViews>
  <sheetFormatPr defaultColWidth="9.140625" defaultRowHeight="20.100000000000001" customHeight="1" x14ac:dyDescent="0.25"/>
  <cols>
    <col min="1" max="1" width="60.85546875" style="14" bestFit="1" customWidth="1"/>
    <col min="2" max="2" width="7.42578125" style="9" bestFit="1" customWidth="1"/>
    <col min="3" max="5" width="16.85546875" style="12" bestFit="1" customWidth="1"/>
    <col min="6" max="6" width="12.5703125" style="20" bestFit="1" customWidth="1"/>
    <col min="7" max="16384" width="9.140625" style="1"/>
  </cols>
  <sheetData>
    <row r="1" spans="1:6" ht="20.100000000000001" customHeight="1" x14ac:dyDescent="0.25">
      <c r="A1" s="264"/>
      <c r="B1" s="265"/>
      <c r="D1" s="272" t="s">
        <v>440</v>
      </c>
      <c r="E1" s="258"/>
      <c r="F1" s="258"/>
    </row>
    <row r="2" spans="1:6" ht="20.100000000000001" customHeight="1" x14ac:dyDescent="0.25">
      <c r="A2" s="9"/>
    </row>
    <row r="3" spans="1:6" ht="20.100000000000001" customHeight="1" x14ac:dyDescent="0.25">
      <c r="A3" s="263" t="s">
        <v>395</v>
      </c>
      <c r="B3" s="263"/>
      <c r="C3" s="263"/>
      <c r="D3" s="263"/>
      <c r="E3" s="271"/>
      <c r="F3" s="271"/>
    </row>
    <row r="4" spans="1:6" ht="20.100000000000001" customHeight="1" thickBot="1" x14ac:dyDescent="0.3">
      <c r="A4" s="281">
        <v>2024</v>
      </c>
      <c r="B4" s="281"/>
      <c r="C4" s="281"/>
      <c r="D4" s="281"/>
      <c r="E4" s="281"/>
      <c r="F4" s="281"/>
    </row>
    <row r="5" spans="1:6" s="2" customFormat="1" ht="20.100000000000001" customHeight="1" x14ac:dyDescent="0.25">
      <c r="A5" s="273" t="s">
        <v>840</v>
      </c>
      <c r="B5" s="274"/>
      <c r="C5" s="266" t="s">
        <v>960</v>
      </c>
      <c r="D5" s="266"/>
      <c r="E5" s="266" t="s">
        <v>426</v>
      </c>
      <c r="F5" s="255" t="s">
        <v>428</v>
      </c>
    </row>
    <row r="6" spans="1:6" s="10" customFormat="1" ht="18" customHeight="1" x14ac:dyDescent="0.25">
      <c r="A6" s="279"/>
      <c r="B6" s="280"/>
      <c r="C6" s="120" t="s">
        <v>398</v>
      </c>
      <c r="D6" s="120" t="s">
        <v>399</v>
      </c>
      <c r="E6" s="277"/>
      <c r="F6" s="278"/>
    </row>
    <row r="7" spans="1:6" s="2" customFormat="1" ht="15" x14ac:dyDescent="0.25">
      <c r="A7" s="127" t="s">
        <v>39</v>
      </c>
      <c r="B7" s="8" t="s">
        <v>53</v>
      </c>
      <c r="C7" s="22">
        <v>32902200</v>
      </c>
      <c r="D7" s="22">
        <v>31191810</v>
      </c>
      <c r="E7" s="22">
        <v>31191810</v>
      </c>
      <c r="F7" s="23">
        <f>+E7/D7</f>
        <v>1</v>
      </c>
    </row>
    <row r="8" spans="1:6" s="2" customFormat="1" ht="15" x14ac:dyDescent="0.25">
      <c r="A8" s="127" t="s">
        <v>40</v>
      </c>
      <c r="B8" s="8" t="s">
        <v>54</v>
      </c>
      <c r="C8" s="22"/>
      <c r="D8" s="22"/>
      <c r="E8" s="22"/>
      <c r="F8" s="23"/>
    </row>
    <row r="9" spans="1:6" s="2" customFormat="1" ht="15" x14ac:dyDescent="0.25">
      <c r="A9" s="127" t="s">
        <v>41</v>
      </c>
      <c r="B9" s="8" t="s">
        <v>55</v>
      </c>
      <c r="C9" s="22">
        <v>945000</v>
      </c>
      <c r="D9" s="22">
        <v>2255640</v>
      </c>
      <c r="E9" s="22">
        <v>2255640</v>
      </c>
      <c r="F9" s="23">
        <f>+E9/D9</f>
        <v>1</v>
      </c>
    </row>
    <row r="10" spans="1:6" s="2" customFormat="1" ht="15" x14ac:dyDescent="0.25">
      <c r="A10" s="127" t="s">
        <v>42</v>
      </c>
      <c r="B10" s="8" t="s">
        <v>56</v>
      </c>
      <c r="C10" s="22"/>
      <c r="D10" s="22">
        <v>825564</v>
      </c>
      <c r="E10" s="22">
        <v>825564</v>
      </c>
      <c r="F10" s="23">
        <f>+E10/D10</f>
        <v>1</v>
      </c>
    </row>
    <row r="11" spans="1:6" s="2" customFormat="1" ht="15" x14ac:dyDescent="0.25">
      <c r="A11" s="127" t="s">
        <v>43</v>
      </c>
      <c r="B11" s="8" t="s">
        <v>57</v>
      </c>
      <c r="C11" s="22"/>
      <c r="D11" s="22"/>
      <c r="E11" s="22"/>
      <c r="F11" s="23"/>
    </row>
    <row r="12" spans="1:6" s="2" customFormat="1" ht="15" x14ac:dyDescent="0.25">
      <c r="A12" s="127" t="s">
        <v>44</v>
      </c>
      <c r="B12" s="8" t="s">
        <v>58</v>
      </c>
      <c r="C12" s="22"/>
      <c r="D12" s="22"/>
      <c r="E12" s="22"/>
      <c r="F12" s="23"/>
    </row>
    <row r="13" spans="1:6" s="2" customFormat="1" ht="15" x14ac:dyDescent="0.25">
      <c r="A13" s="127" t="s">
        <v>45</v>
      </c>
      <c r="B13" s="8" t="s">
        <v>59</v>
      </c>
      <c r="C13" s="22">
        <v>3550000</v>
      </c>
      <c r="D13" s="22">
        <v>3150000</v>
      </c>
      <c r="E13" s="22">
        <v>3150000</v>
      </c>
      <c r="F13" s="23">
        <f t="shared" ref="F13:F73" si="0">+E13/D13</f>
        <v>1</v>
      </c>
    </row>
    <row r="14" spans="1:6" s="2" customFormat="1" ht="15" x14ac:dyDescent="0.25">
      <c r="A14" s="127" t="s">
        <v>46</v>
      </c>
      <c r="B14" s="8" t="s">
        <v>60</v>
      </c>
      <c r="C14" s="22">
        <v>0</v>
      </c>
      <c r="D14" s="22">
        <v>0</v>
      </c>
      <c r="E14" s="22">
        <v>0</v>
      </c>
      <c r="F14" s="23" t="s">
        <v>825</v>
      </c>
    </row>
    <row r="15" spans="1:6" s="2" customFormat="1" ht="15" x14ac:dyDescent="0.25">
      <c r="A15" s="127" t="s">
        <v>47</v>
      </c>
      <c r="B15" s="8" t="s">
        <v>61</v>
      </c>
      <c r="C15" s="22">
        <v>97524</v>
      </c>
      <c r="D15" s="22">
        <v>113400</v>
      </c>
      <c r="E15" s="22">
        <v>113400</v>
      </c>
      <c r="F15" s="23">
        <f t="shared" si="0"/>
        <v>1</v>
      </c>
    </row>
    <row r="16" spans="1:6" s="2" customFormat="1" ht="15" x14ac:dyDescent="0.25">
      <c r="A16" s="127" t="s">
        <v>48</v>
      </c>
      <c r="B16" s="8" t="s">
        <v>62</v>
      </c>
      <c r="C16" s="22"/>
      <c r="D16" s="22"/>
      <c r="E16" s="22"/>
      <c r="F16" s="23"/>
    </row>
    <row r="17" spans="1:6" s="2" customFormat="1" ht="15" x14ac:dyDescent="0.25">
      <c r="A17" s="127" t="s">
        <v>49</v>
      </c>
      <c r="B17" s="8" t="s">
        <v>63</v>
      </c>
      <c r="C17" s="22">
        <v>0</v>
      </c>
      <c r="D17" s="22"/>
      <c r="E17" s="22"/>
      <c r="F17" s="23"/>
    </row>
    <row r="18" spans="1:6" s="2" customFormat="1" ht="15" x14ac:dyDescent="0.25">
      <c r="A18" s="127" t="s">
        <v>50</v>
      </c>
      <c r="B18" s="8" t="s">
        <v>64</v>
      </c>
      <c r="C18" s="22">
        <v>0</v>
      </c>
      <c r="D18" s="22"/>
      <c r="E18" s="22"/>
      <c r="F18" s="23"/>
    </row>
    <row r="19" spans="1:6" s="2" customFormat="1" ht="15" x14ac:dyDescent="0.25">
      <c r="A19" s="127" t="s">
        <v>51</v>
      </c>
      <c r="B19" s="8" t="s">
        <v>65</v>
      </c>
      <c r="C19" s="22">
        <v>1290000</v>
      </c>
      <c r="D19" s="22">
        <v>1078376</v>
      </c>
      <c r="E19" s="22">
        <v>1078376</v>
      </c>
      <c r="F19" s="23">
        <f t="shared" si="0"/>
        <v>1</v>
      </c>
    </row>
    <row r="20" spans="1:6" s="2" customFormat="1" ht="15" x14ac:dyDescent="0.25">
      <c r="A20" s="128" t="s">
        <v>52</v>
      </c>
      <c r="B20" s="13" t="s">
        <v>66</v>
      </c>
      <c r="C20" s="140">
        <f>SUM(C7:C19)</f>
        <v>38784724</v>
      </c>
      <c r="D20" s="140">
        <f>SUM(D7:D19)</f>
        <v>38614790</v>
      </c>
      <c r="E20" s="140">
        <f>SUM(E7:E19)</f>
        <v>38614790</v>
      </c>
      <c r="F20" s="141">
        <f t="shared" si="0"/>
        <v>1</v>
      </c>
    </row>
    <row r="21" spans="1:6" s="2" customFormat="1" ht="15" x14ac:dyDescent="0.25">
      <c r="A21" s="127" t="s">
        <v>67</v>
      </c>
      <c r="B21" s="8" t="s">
        <v>104</v>
      </c>
      <c r="C21" s="22">
        <v>10764000</v>
      </c>
      <c r="D21" s="22">
        <v>11182046</v>
      </c>
      <c r="E21" s="22">
        <v>11182046</v>
      </c>
      <c r="F21" s="23">
        <f t="shared" si="0"/>
        <v>1</v>
      </c>
    </row>
    <row r="22" spans="1:6" s="2" customFormat="1" ht="30" x14ac:dyDescent="0.25">
      <c r="A22" s="127" t="s">
        <v>68</v>
      </c>
      <c r="B22" s="8" t="s">
        <v>105</v>
      </c>
      <c r="C22" s="22">
        <v>312000</v>
      </c>
      <c r="D22" s="22">
        <v>1181611</v>
      </c>
      <c r="E22" s="22">
        <v>1181611</v>
      </c>
      <c r="F22" s="23">
        <f t="shared" si="0"/>
        <v>1</v>
      </c>
    </row>
    <row r="23" spans="1:6" s="2" customFormat="1" ht="15" x14ac:dyDescent="0.25">
      <c r="A23" s="127" t="s">
        <v>69</v>
      </c>
      <c r="B23" s="8" t="s">
        <v>106</v>
      </c>
      <c r="C23" s="22">
        <v>1098000</v>
      </c>
      <c r="D23" s="22">
        <v>835112</v>
      </c>
      <c r="E23" s="22">
        <v>835112</v>
      </c>
      <c r="F23" s="23">
        <f t="shared" si="0"/>
        <v>1</v>
      </c>
    </row>
    <row r="24" spans="1:6" s="2" customFormat="1" ht="15" x14ac:dyDescent="0.25">
      <c r="A24" s="128" t="s">
        <v>70</v>
      </c>
      <c r="B24" s="13" t="s">
        <v>107</v>
      </c>
      <c r="C24" s="140">
        <f>SUM(C21:C23)</f>
        <v>12174000</v>
      </c>
      <c r="D24" s="140">
        <f>SUM(D21:D23)</f>
        <v>13198769</v>
      </c>
      <c r="E24" s="140">
        <f>SUM(E21:E23)</f>
        <v>13198769</v>
      </c>
      <c r="F24" s="141">
        <f t="shared" si="0"/>
        <v>1</v>
      </c>
    </row>
    <row r="25" spans="1:6" s="2" customFormat="1" ht="30" customHeight="1" x14ac:dyDescent="0.25">
      <c r="A25" s="129" t="s">
        <v>71</v>
      </c>
      <c r="B25" s="130" t="s">
        <v>0</v>
      </c>
      <c r="C25" s="148">
        <f>+C24+C20</f>
        <v>50958724</v>
      </c>
      <c r="D25" s="148">
        <f>+D24+D20</f>
        <v>51813559</v>
      </c>
      <c r="E25" s="148">
        <f>+E24+E20</f>
        <v>51813559</v>
      </c>
      <c r="F25" s="149">
        <f t="shared" si="0"/>
        <v>1</v>
      </c>
    </row>
    <row r="26" spans="1:6" s="2" customFormat="1" ht="30" customHeight="1" x14ac:dyDescent="0.25">
      <c r="A26" s="129" t="s">
        <v>21</v>
      </c>
      <c r="B26" s="130" t="s">
        <v>1</v>
      </c>
      <c r="C26" s="148">
        <v>7217254</v>
      </c>
      <c r="D26" s="148">
        <v>5896289</v>
      </c>
      <c r="E26" s="148">
        <v>5896289</v>
      </c>
      <c r="F26" s="149">
        <f t="shared" si="0"/>
        <v>1</v>
      </c>
    </row>
    <row r="27" spans="1:6" s="2" customFormat="1" ht="15" x14ac:dyDescent="0.25">
      <c r="A27" s="127" t="s">
        <v>72</v>
      </c>
      <c r="B27" s="8" t="s">
        <v>108</v>
      </c>
      <c r="C27" s="22">
        <v>2680000</v>
      </c>
      <c r="D27" s="22">
        <v>2617987</v>
      </c>
      <c r="E27" s="22">
        <v>2617987</v>
      </c>
      <c r="F27" s="23">
        <f t="shared" si="0"/>
        <v>1</v>
      </c>
    </row>
    <row r="28" spans="1:6" s="2" customFormat="1" ht="15" x14ac:dyDescent="0.25">
      <c r="A28" s="127" t="s">
        <v>73</v>
      </c>
      <c r="B28" s="8" t="s">
        <v>109</v>
      </c>
      <c r="C28" s="22">
        <v>5820000</v>
      </c>
      <c r="D28" s="22">
        <v>5012656</v>
      </c>
      <c r="E28" s="22">
        <v>5012656</v>
      </c>
      <c r="F28" s="23">
        <f t="shared" si="0"/>
        <v>1</v>
      </c>
    </row>
    <row r="29" spans="1:6" s="2" customFormat="1" ht="15" x14ac:dyDescent="0.25">
      <c r="A29" s="127" t="s">
        <v>74</v>
      </c>
      <c r="B29" s="8" t="s">
        <v>110</v>
      </c>
      <c r="C29" s="22"/>
      <c r="D29" s="22"/>
      <c r="E29" s="22"/>
      <c r="F29" s="23"/>
    </row>
    <row r="30" spans="1:6" s="2" customFormat="1" ht="15" x14ac:dyDescent="0.25">
      <c r="A30" s="128" t="s">
        <v>75</v>
      </c>
      <c r="B30" s="13" t="s">
        <v>111</v>
      </c>
      <c r="C30" s="140">
        <f>SUM(C27:C29)</f>
        <v>8500000</v>
      </c>
      <c r="D30" s="140">
        <f>SUM(D27:D29)</f>
        <v>7630643</v>
      </c>
      <c r="E30" s="140">
        <f>SUM(E27:E29)</f>
        <v>7630643</v>
      </c>
      <c r="F30" s="23">
        <f t="shared" si="0"/>
        <v>1</v>
      </c>
    </row>
    <row r="31" spans="1:6" s="2" customFormat="1" ht="15" x14ac:dyDescent="0.25">
      <c r="A31" s="127" t="s">
        <v>76</v>
      </c>
      <c r="B31" s="8" t="s">
        <v>112</v>
      </c>
      <c r="C31" s="22">
        <v>1195000</v>
      </c>
      <c r="D31" s="22">
        <v>1496350</v>
      </c>
      <c r="E31" s="22">
        <v>1496350</v>
      </c>
      <c r="F31" s="23">
        <f t="shared" si="0"/>
        <v>1</v>
      </c>
    </row>
    <row r="32" spans="1:6" s="2" customFormat="1" ht="15" x14ac:dyDescent="0.25">
      <c r="A32" s="127" t="s">
        <v>77</v>
      </c>
      <c r="B32" s="8" t="s">
        <v>113</v>
      </c>
      <c r="C32" s="22">
        <v>490000</v>
      </c>
      <c r="D32" s="22">
        <v>485344</v>
      </c>
      <c r="E32" s="22">
        <v>485344</v>
      </c>
      <c r="F32" s="23">
        <f t="shared" si="0"/>
        <v>1</v>
      </c>
    </row>
    <row r="33" spans="1:6" s="2" customFormat="1" ht="15" x14ac:dyDescent="0.25">
      <c r="A33" s="128" t="s">
        <v>78</v>
      </c>
      <c r="B33" s="13" t="s">
        <v>114</v>
      </c>
      <c r="C33" s="140">
        <f>SUM(C31:C32)</f>
        <v>1685000</v>
      </c>
      <c r="D33" s="140">
        <f>SUM(D31:D32)</f>
        <v>1981694</v>
      </c>
      <c r="E33" s="140">
        <f>SUM(E31:E32)</f>
        <v>1981694</v>
      </c>
      <c r="F33" s="141">
        <f t="shared" si="0"/>
        <v>1</v>
      </c>
    </row>
    <row r="34" spans="1:6" s="2" customFormat="1" ht="15" x14ac:dyDescent="0.25">
      <c r="A34" s="127" t="s">
        <v>79</v>
      </c>
      <c r="B34" s="8" t="s">
        <v>115</v>
      </c>
      <c r="C34" s="22">
        <v>22110000</v>
      </c>
      <c r="D34" s="22">
        <v>17840130</v>
      </c>
      <c r="E34" s="22">
        <v>17625951</v>
      </c>
      <c r="F34" s="23">
        <f t="shared" si="0"/>
        <v>0.98799453815639238</v>
      </c>
    </row>
    <row r="35" spans="1:6" s="2" customFormat="1" ht="15" x14ac:dyDescent="0.25">
      <c r="A35" s="127" t="s">
        <v>80</v>
      </c>
      <c r="B35" s="8" t="s">
        <v>116</v>
      </c>
      <c r="C35" s="22">
        <v>0</v>
      </c>
      <c r="D35" s="22"/>
      <c r="E35" s="22"/>
      <c r="F35" s="23"/>
    </row>
    <row r="36" spans="1:6" s="2" customFormat="1" ht="15" x14ac:dyDescent="0.25">
      <c r="A36" s="127" t="s">
        <v>81</v>
      </c>
      <c r="B36" s="8" t="s">
        <v>117</v>
      </c>
      <c r="C36" s="22">
        <v>1000000</v>
      </c>
      <c r="D36" s="22">
        <v>7476632</v>
      </c>
      <c r="E36" s="22">
        <v>7476632</v>
      </c>
      <c r="F36" s="23">
        <f t="shared" si="0"/>
        <v>1</v>
      </c>
    </row>
    <row r="37" spans="1:6" s="2" customFormat="1" ht="15" x14ac:dyDescent="0.25">
      <c r="A37" s="127" t="s">
        <v>82</v>
      </c>
      <c r="B37" s="8" t="s">
        <v>118</v>
      </c>
      <c r="C37" s="22">
        <v>9250000</v>
      </c>
      <c r="D37" s="22">
        <v>15771964</v>
      </c>
      <c r="E37" s="22">
        <v>15771964</v>
      </c>
      <c r="F37" s="23">
        <f t="shared" si="0"/>
        <v>1</v>
      </c>
    </row>
    <row r="38" spans="1:6" s="2" customFormat="1" ht="15" x14ac:dyDescent="0.25">
      <c r="A38" s="127" t="s">
        <v>83</v>
      </c>
      <c r="B38" s="8" t="s">
        <v>119</v>
      </c>
      <c r="C38" s="22">
        <v>3000000</v>
      </c>
      <c r="D38" s="22">
        <v>1533244</v>
      </c>
      <c r="E38" s="22">
        <v>1533244</v>
      </c>
      <c r="F38" s="23">
        <f t="shared" si="0"/>
        <v>1</v>
      </c>
    </row>
    <row r="39" spans="1:6" s="2" customFormat="1" ht="15" x14ac:dyDescent="0.25">
      <c r="A39" s="127" t="s">
        <v>84</v>
      </c>
      <c r="B39" s="8" t="s">
        <v>120</v>
      </c>
      <c r="C39" s="22">
        <v>7400000</v>
      </c>
      <c r="D39" s="22">
        <v>7408179</v>
      </c>
      <c r="E39" s="22">
        <v>7408179</v>
      </c>
      <c r="F39" s="23">
        <f t="shared" si="0"/>
        <v>1</v>
      </c>
    </row>
    <row r="40" spans="1:6" s="2" customFormat="1" ht="15" x14ac:dyDescent="0.25">
      <c r="A40" s="127" t="s">
        <v>85</v>
      </c>
      <c r="B40" s="8" t="s">
        <v>121</v>
      </c>
      <c r="C40" s="22">
        <v>10280000</v>
      </c>
      <c r="D40" s="22">
        <v>10169903</v>
      </c>
      <c r="E40" s="22">
        <v>10169903</v>
      </c>
      <c r="F40" s="23">
        <f t="shared" si="0"/>
        <v>1</v>
      </c>
    </row>
    <row r="41" spans="1:6" s="2" customFormat="1" ht="15" x14ac:dyDescent="0.25">
      <c r="A41" s="128" t="s">
        <v>86</v>
      </c>
      <c r="B41" s="13" t="s">
        <v>122</v>
      </c>
      <c r="C41" s="140">
        <f>SUM(C34:C40)</f>
        <v>53040000</v>
      </c>
      <c r="D41" s="140">
        <f>SUM(D34:D40)</f>
        <v>60200052</v>
      </c>
      <c r="E41" s="140">
        <f>SUM(E34:E40)</f>
        <v>59985873</v>
      </c>
      <c r="F41" s="141">
        <f t="shared" si="0"/>
        <v>0.99644221237549757</v>
      </c>
    </row>
    <row r="42" spans="1:6" s="2" customFormat="1" ht="15" x14ac:dyDescent="0.25">
      <c r="A42" s="127" t="s">
        <v>87</v>
      </c>
      <c r="B42" s="8" t="s">
        <v>123</v>
      </c>
      <c r="C42" s="22">
        <v>100000</v>
      </c>
      <c r="D42" s="22">
        <v>71235</v>
      </c>
      <c r="E42" s="22"/>
      <c r="F42" s="23">
        <f>+E42/D42</f>
        <v>0</v>
      </c>
    </row>
    <row r="43" spans="1:6" s="2" customFormat="1" ht="15" x14ac:dyDescent="0.25">
      <c r="A43" s="127" t="s">
        <v>88</v>
      </c>
      <c r="B43" s="8" t="s">
        <v>124</v>
      </c>
      <c r="C43" s="22">
        <v>200000</v>
      </c>
      <c r="D43" s="22">
        <v>139900</v>
      </c>
      <c r="E43" s="22">
        <v>139900</v>
      </c>
      <c r="F43" s="23">
        <f t="shared" si="0"/>
        <v>1</v>
      </c>
    </row>
    <row r="44" spans="1:6" s="2" customFormat="1" ht="15" x14ac:dyDescent="0.25">
      <c r="A44" s="128" t="s">
        <v>89</v>
      </c>
      <c r="B44" s="13" t="s">
        <v>125</v>
      </c>
      <c r="C44" s="140">
        <f>SUM(C42:C43)</f>
        <v>300000</v>
      </c>
      <c r="D44" s="140">
        <f>SUM(D42:D43)</f>
        <v>211135</v>
      </c>
      <c r="E44" s="140">
        <f>SUM(E42:E43)</f>
        <v>139900</v>
      </c>
      <c r="F44" s="141">
        <f t="shared" si="0"/>
        <v>0.6626092310606958</v>
      </c>
    </row>
    <row r="45" spans="1:6" s="2" customFormat="1" ht="15" x14ac:dyDescent="0.25">
      <c r="A45" s="127" t="s">
        <v>90</v>
      </c>
      <c r="B45" s="8" t="s">
        <v>126</v>
      </c>
      <c r="C45" s="22">
        <v>25607926</v>
      </c>
      <c r="D45" s="22">
        <v>18020324</v>
      </c>
      <c r="E45" s="22">
        <v>17949203</v>
      </c>
      <c r="F45" s="23">
        <f t="shared" si="0"/>
        <v>0.99605328960788941</v>
      </c>
    </row>
    <row r="46" spans="1:6" s="2" customFormat="1" ht="15" x14ac:dyDescent="0.25">
      <c r="A46" s="127" t="s">
        <v>91</v>
      </c>
      <c r="B46" s="8" t="s">
        <v>127</v>
      </c>
      <c r="C46" s="22">
        <v>20348574</v>
      </c>
      <c r="D46" s="22">
        <v>31767000</v>
      </c>
      <c r="E46" s="22">
        <v>31767000</v>
      </c>
      <c r="F46" s="23">
        <f t="shared" si="0"/>
        <v>1</v>
      </c>
    </row>
    <row r="47" spans="1:6" s="2" customFormat="1" ht="15" x14ac:dyDescent="0.25">
      <c r="A47" s="127" t="s">
        <v>92</v>
      </c>
      <c r="B47" s="8" t="s">
        <v>128</v>
      </c>
      <c r="C47" s="22">
        <v>0</v>
      </c>
      <c r="D47" s="22"/>
      <c r="E47" s="22"/>
      <c r="F47" s="23"/>
    </row>
    <row r="48" spans="1:6" s="2" customFormat="1" ht="15" x14ac:dyDescent="0.25">
      <c r="A48" s="127" t="s">
        <v>93</v>
      </c>
      <c r="B48" s="8" t="s">
        <v>129</v>
      </c>
      <c r="C48" s="22">
        <v>0</v>
      </c>
      <c r="D48" s="22">
        <v>184978</v>
      </c>
      <c r="E48" s="22">
        <v>0</v>
      </c>
      <c r="F48" s="23">
        <f t="shared" si="0"/>
        <v>0</v>
      </c>
    </row>
    <row r="49" spans="1:6" s="2" customFormat="1" ht="15" x14ac:dyDescent="0.25">
      <c r="A49" s="127" t="s">
        <v>94</v>
      </c>
      <c r="B49" s="8" t="s">
        <v>130</v>
      </c>
      <c r="C49" s="22">
        <v>31319169</v>
      </c>
      <c r="D49" s="22">
        <v>38126907</v>
      </c>
      <c r="E49" s="22">
        <v>38126907</v>
      </c>
      <c r="F49" s="23">
        <f t="shared" si="0"/>
        <v>1</v>
      </c>
    </row>
    <row r="50" spans="1:6" s="2" customFormat="1" ht="15" x14ac:dyDescent="0.25">
      <c r="A50" s="128" t="s">
        <v>95</v>
      </c>
      <c r="B50" s="13" t="s">
        <v>131</v>
      </c>
      <c r="C50" s="140">
        <f>SUM(C45:C49)</f>
        <v>77275669</v>
      </c>
      <c r="D50" s="140">
        <f>SUM(D45:D49)</f>
        <v>88099209</v>
      </c>
      <c r="E50" s="140">
        <f>SUM(E45:E49)</f>
        <v>87843110</v>
      </c>
      <c r="F50" s="23">
        <f t="shared" si="0"/>
        <v>0.99709306130092501</v>
      </c>
    </row>
    <row r="51" spans="1:6" s="2" customFormat="1" ht="30" customHeight="1" x14ac:dyDescent="0.25">
      <c r="A51" s="129" t="s">
        <v>22</v>
      </c>
      <c r="B51" s="130" t="s">
        <v>2</v>
      </c>
      <c r="C51" s="148">
        <f>+C50+C44+C41+C33+C30</f>
        <v>140800669</v>
      </c>
      <c r="D51" s="148">
        <f>+D50+D44+D41+D33+D30</f>
        <v>158122733</v>
      </c>
      <c r="E51" s="148">
        <f>+E50+E44+E41+E33+E30</f>
        <v>157581220</v>
      </c>
      <c r="F51" s="149">
        <f t="shared" si="0"/>
        <v>0.99657536275950909</v>
      </c>
    </row>
    <row r="52" spans="1:6" s="2" customFormat="1" ht="15" x14ac:dyDescent="0.25">
      <c r="A52" s="127" t="s">
        <v>96</v>
      </c>
      <c r="B52" s="8" t="s">
        <v>132</v>
      </c>
      <c r="C52" s="22"/>
      <c r="D52" s="22"/>
      <c r="E52" s="22"/>
      <c r="F52" s="23"/>
    </row>
    <row r="53" spans="1:6" s="2" customFormat="1" ht="15" x14ac:dyDescent="0.25">
      <c r="A53" s="127" t="s">
        <v>97</v>
      </c>
      <c r="B53" s="8" t="s">
        <v>133</v>
      </c>
      <c r="C53" s="22"/>
      <c r="D53" s="22"/>
      <c r="E53" s="22"/>
      <c r="F53" s="23"/>
    </row>
    <row r="54" spans="1:6" s="2" customFormat="1" ht="15" x14ac:dyDescent="0.25">
      <c r="A54" s="127" t="s">
        <v>98</v>
      </c>
      <c r="B54" s="8" t="s">
        <v>134</v>
      </c>
      <c r="C54" s="22"/>
      <c r="D54" s="22"/>
      <c r="E54" s="22"/>
      <c r="F54" s="23"/>
    </row>
    <row r="55" spans="1:6" s="2" customFormat="1" ht="15" x14ac:dyDescent="0.25">
      <c r="A55" s="127" t="s">
        <v>99</v>
      </c>
      <c r="B55" s="8" t="s">
        <v>135</v>
      </c>
      <c r="C55" s="22">
        <v>500000</v>
      </c>
      <c r="D55" s="22">
        <v>499280</v>
      </c>
      <c r="E55" s="22">
        <v>499280</v>
      </c>
      <c r="F55" s="23">
        <f>+E55/D55</f>
        <v>1</v>
      </c>
    </row>
    <row r="56" spans="1:6" s="2" customFormat="1" ht="15" x14ac:dyDescent="0.25">
      <c r="A56" s="127" t="s">
        <v>100</v>
      </c>
      <c r="B56" s="8" t="s">
        <v>136</v>
      </c>
      <c r="C56" s="22"/>
      <c r="D56" s="22"/>
      <c r="E56" s="22"/>
      <c r="F56" s="23"/>
    </row>
    <row r="57" spans="1:6" s="2" customFormat="1" ht="15" x14ac:dyDescent="0.25">
      <c r="A57" s="127" t="s">
        <v>101</v>
      </c>
      <c r="B57" s="8" t="s">
        <v>137</v>
      </c>
      <c r="C57" s="22"/>
      <c r="D57" s="22"/>
      <c r="E57" s="22"/>
      <c r="F57" s="23"/>
    </row>
    <row r="58" spans="1:6" s="2" customFormat="1" ht="15" x14ac:dyDescent="0.25">
      <c r="A58" s="127" t="s">
        <v>102</v>
      </c>
      <c r="B58" s="8" t="s">
        <v>138</v>
      </c>
      <c r="C58" s="22"/>
      <c r="D58" s="22"/>
      <c r="E58" s="22"/>
      <c r="F58" s="23"/>
    </row>
    <row r="59" spans="1:6" s="2" customFormat="1" ht="15" x14ac:dyDescent="0.25">
      <c r="A59" s="127" t="s">
        <v>103</v>
      </c>
      <c r="B59" s="8" t="s">
        <v>139</v>
      </c>
      <c r="C59" s="22">
        <v>1400000</v>
      </c>
      <c r="D59" s="22">
        <v>1339500</v>
      </c>
      <c r="E59" s="22">
        <v>1339500</v>
      </c>
      <c r="F59" s="23">
        <f>+E59/D59</f>
        <v>1</v>
      </c>
    </row>
    <row r="60" spans="1:6" s="2" customFormat="1" ht="30" customHeight="1" x14ac:dyDescent="0.25">
      <c r="A60" s="129" t="s">
        <v>23</v>
      </c>
      <c r="B60" s="130" t="s">
        <v>3</v>
      </c>
      <c r="C60" s="148">
        <f>SUM(C52:C59)</f>
        <v>1900000</v>
      </c>
      <c r="D60" s="148">
        <f>SUM(D52:D59)</f>
        <v>1838780</v>
      </c>
      <c r="E60" s="148">
        <f>SUM(E52:E59)</f>
        <v>1838780</v>
      </c>
      <c r="F60" s="149">
        <f t="shared" si="0"/>
        <v>1</v>
      </c>
    </row>
    <row r="61" spans="1:6" s="2" customFormat="1" ht="15" x14ac:dyDescent="0.25">
      <c r="A61" s="127" t="s">
        <v>151</v>
      </c>
      <c r="B61" s="8" t="s">
        <v>140</v>
      </c>
      <c r="C61" s="22"/>
      <c r="D61" s="22"/>
      <c r="E61" s="22"/>
      <c r="F61" s="23"/>
    </row>
    <row r="62" spans="1:6" s="2" customFormat="1" ht="15" x14ac:dyDescent="0.25">
      <c r="A62" s="127" t="s">
        <v>887</v>
      </c>
      <c r="B62" s="8" t="s">
        <v>888</v>
      </c>
      <c r="C62" s="22"/>
      <c r="D62" s="22"/>
      <c r="E62" s="22"/>
      <c r="F62" s="23"/>
    </row>
    <row r="63" spans="1:6" s="2" customFormat="1" ht="15" x14ac:dyDescent="0.25">
      <c r="A63" s="127" t="s">
        <v>889</v>
      </c>
      <c r="B63" s="8" t="s">
        <v>890</v>
      </c>
      <c r="C63" s="22">
        <v>53432279</v>
      </c>
      <c r="D63" s="22">
        <v>53432279</v>
      </c>
      <c r="E63" s="22">
        <v>53432279</v>
      </c>
      <c r="F63" s="23">
        <f>+E63/D63</f>
        <v>1</v>
      </c>
    </row>
    <row r="64" spans="1:6" s="2" customFormat="1" ht="30" x14ac:dyDescent="0.25">
      <c r="A64" s="127" t="s">
        <v>152</v>
      </c>
      <c r="B64" s="8" t="s">
        <v>141</v>
      </c>
      <c r="C64" s="22"/>
      <c r="D64" s="22"/>
      <c r="E64" s="22"/>
      <c r="F64" s="23"/>
    </row>
    <row r="65" spans="1:6" s="2" customFormat="1" ht="30" x14ac:dyDescent="0.25">
      <c r="A65" s="127" t="s">
        <v>153</v>
      </c>
      <c r="B65" s="8" t="s">
        <v>142</v>
      </c>
      <c r="C65" s="22"/>
      <c r="D65" s="22"/>
      <c r="E65" s="22"/>
      <c r="F65" s="23"/>
    </row>
    <row r="66" spans="1:6" s="2" customFormat="1" ht="30" x14ac:dyDescent="0.25">
      <c r="A66" s="127" t="s">
        <v>154</v>
      </c>
      <c r="B66" s="8" t="s">
        <v>143</v>
      </c>
      <c r="C66" s="22"/>
      <c r="D66" s="22"/>
      <c r="E66" s="22"/>
      <c r="F66" s="23"/>
    </row>
    <row r="67" spans="1:6" s="2" customFormat="1" ht="15" x14ac:dyDescent="0.25">
      <c r="A67" s="127" t="s">
        <v>155</v>
      </c>
      <c r="B67" s="8" t="s">
        <v>144</v>
      </c>
      <c r="C67" s="22">
        <v>1504800</v>
      </c>
      <c r="D67" s="22">
        <v>1354800</v>
      </c>
      <c r="E67" s="22">
        <v>1354800</v>
      </c>
      <c r="F67" s="23">
        <f t="shared" si="0"/>
        <v>1</v>
      </c>
    </row>
    <row r="68" spans="1:6" s="2" customFormat="1" ht="30" x14ac:dyDescent="0.25">
      <c r="A68" s="127" t="s">
        <v>156</v>
      </c>
      <c r="B68" s="8" t="s">
        <v>145</v>
      </c>
      <c r="C68" s="22"/>
      <c r="D68" s="22"/>
      <c r="E68" s="22"/>
      <c r="F68" s="23"/>
    </row>
    <row r="69" spans="1:6" s="2" customFormat="1" ht="30" x14ac:dyDescent="0.25">
      <c r="A69" s="127" t="s">
        <v>157</v>
      </c>
      <c r="B69" s="8" t="s">
        <v>146</v>
      </c>
      <c r="C69" s="22"/>
      <c r="D69" s="22"/>
      <c r="E69" s="22"/>
      <c r="F69" s="23"/>
    </row>
    <row r="70" spans="1:6" s="2" customFormat="1" ht="15" x14ac:dyDescent="0.25">
      <c r="A70" s="127" t="s">
        <v>158</v>
      </c>
      <c r="B70" s="8" t="s">
        <v>147</v>
      </c>
      <c r="C70" s="22"/>
      <c r="D70" s="22"/>
      <c r="E70" s="22"/>
      <c r="F70" s="23"/>
    </row>
    <row r="71" spans="1:6" s="2" customFormat="1" ht="15" x14ac:dyDescent="0.25">
      <c r="A71" s="127" t="s">
        <v>159</v>
      </c>
      <c r="B71" s="8" t="s">
        <v>148</v>
      </c>
      <c r="C71" s="22"/>
      <c r="D71" s="22"/>
      <c r="E71" s="22"/>
      <c r="F71" s="23"/>
    </row>
    <row r="72" spans="1:6" s="2" customFormat="1" ht="15" x14ac:dyDescent="0.25">
      <c r="A72" s="127" t="s">
        <v>160</v>
      </c>
      <c r="B72" s="8" t="s">
        <v>149</v>
      </c>
      <c r="C72" s="22">
        <v>13055670</v>
      </c>
      <c r="D72" s="22">
        <v>12316307</v>
      </c>
      <c r="E72" s="22">
        <v>12316307</v>
      </c>
      <c r="F72" s="23">
        <f t="shared" si="0"/>
        <v>1</v>
      </c>
    </row>
    <row r="73" spans="1:6" s="2" customFormat="1" ht="15" x14ac:dyDescent="0.25">
      <c r="A73" s="127" t="s">
        <v>161</v>
      </c>
      <c r="B73" s="8" t="s">
        <v>150</v>
      </c>
      <c r="C73" s="22">
        <v>212584562</v>
      </c>
      <c r="D73" s="22">
        <v>360799968</v>
      </c>
      <c r="E73" s="22">
        <v>0</v>
      </c>
      <c r="F73" s="23">
        <f t="shared" si="0"/>
        <v>0</v>
      </c>
    </row>
    <row r="74" spans="1:6" s="2" customFormat="1" ht="15" x14ac:dyDescent="0.25">
      <c r="A74" s="127" t="s">
        <v>162</v>
      </c>
      <c r="B74" s="8" t="s">
        <v>150</v>
      </c>
      <c r="C74" s="22"/>
      <c r="D74" s="22"/>
      <c r="E74" s="22"/>
      <c r="F74" s="23"/>
    </row>
    <row r="75" spans="1:6" s="2" customFormat="1" ht="30" customHeight="1" x14ac:dyDescent="0.25">
      <c r="A75" s="129" t="s">
        <v>24</v>
      </c>
      <c r="B75" s="130" t="s">
        <v>4</v>
      </c>
      <c r="C75" s="148">
        <f>SUM(C61:C74)</f>
        <v>280577311</v>
      </c>
      <c r="D75" s="148">
        <f>SUM(D61:D74)</f>
        <v>427903354</v>
      </c>
      <c r="E75" s="148">
        <f>SUM(E61:E74)</f>
        <v>67103386</v>
      </c>
      <c r="F75" s="149">
        <f>+E75/D75</f>
        <v>0.1568190232040107</v>
      </c>
    </row>
    <row r="76" spans="1:6" s="2" customFormat="1" ht="15" x14ac:dyDescent="0.25">
      <c r="A76" s="127" t="s">
        <v>163</v>
      </c>
      <c r="B76" s="8" t="s">
        <v>203</v>
      </c>
      <c r="C76" s="22"/>
      <c r="D76" s="22"/>
      <c r="E76" s="22"/>
      <c r="F76" s="23"/>
    </row>
    <row r="77" spans="1:6" s="2" customFormat="1" ht="15" x14ac:dyDescent="0.25">
      <c r="A77" s="127" t="s">
        <v>164</v>
      </c>
      <c r="B77" s="8" t="s">
        <v>204</v>
      </c>
      <c r="C77" s="22">
        <v>169205560</v>
      </c>
      <c r="D77" s="22">
        <v>120386043</v>
      </c>
      <c r="E77" s="22">
        <v>120386043</v>
      </c>
      <c r="F77" s="23">
        <f>+E77/D77</f>
        <v>1</v>
      </c>
    </row>
    <row r="78" spans="1:6" s="2" customFormat="1" ht="15" x14ac:dyDescent="0.25">
      <c r="A78" s="127" t="s">
        <v>165</v>
      </c>
      <c r="B78" s="8" t="s">
        <v>205</v>
      </c>
      <c r="C78" s="22"/>
      <c r="D78" s="22"/>
      <c r="E78" s="22"/>
      <c r="F78" s="23"/>
    </row>
    <row r="79" spans="1:6" s="2" customFormat="1" ht="15" x14ac:dyDescent="0.25">
      <c r="A79" s="127" t="s">
        <v>166</v>
      </c>
      <c r="B79" s="8" t="s">
        <v>206</v>
      </c>
      <c r="C79" s="22">
        <v>0</v>
      </c>
      <c r="D79" s="22">
        <v>2207171</v>
      </c>
      <c r="E79" s="22">
        <v>2207171</v>
      </c>
      <c r="F79" s="23">
        <f>+E79/D79</f>
        <v>1</v>
      </c>
    </row>
    <row r="80" spans="1:6" s="2" customFormat="1" ht="15" x14ac:dyDescent="0.25">
      <c r="A80" s="127" t="s">
        <v>167</v>
      </c>
      <c r="B80" s="8" t="s">
        <v>207</v>
      </c>
      <c r="C80" s="22"/>
      <c r="D80" s="22"/>
      <c r="E80" s="22"/>
      <c r="F80" s="23"/>
    </row>
    <row r="81" spans="1:6" s="2" customFormat="1" ht="15" x14ac:dyDescent="0.25">
      <c r="A81" s="127" t="s">
        <v>168</v>
      </c>
      <c r="B81" s="8" t="s">
        <v>208</v>
      </c>
      <c r="C81" s="22"/>
      <c r="D81" s="22"/>
      <c r="E81" s="22"/>
      <c r="F81" s="23"/>
    </row>
    <row r="82" spans="1:6" s="2" customFormat="1" ht="15" x14ac:dyDescent="0.25">
      <c r="A82" s="127" t="s">
        <v>169</v>
      </c>
      <c r="B82" s="8" t="s">
        <v>209</v>
      </c>
      <c r="C82" s="22">
        <v>45589084</v>
      </c>
      <c r="D82" s="22">
        <v>18214860</v>
      </c>
      <c r="E82" s="22">
        <v>18200613</v>
      </c>
      <c r="F82" s="23">
        <f>+E82/D82</f>
        <v>0.99921783642586326</v>
      </c>
    </row>
    <row r="83" spans="1:6" s="2" customFormat="1" ht="30" customHeight="1" x14ac:dyDescent="0.25">
      <c r="A83" s="129" t="s">
        <v>170</v>
      </c>
      <c r="B83" s="130" t="s">
        <v>5</v>
      </c>
      <c r="C83" s="148">
        <f>SUM(C76:C82)</f>
        <v>214794644</v>
      </c>
      <c r="D83" s="148">
        <f>SUM(D76:D82)</f>
        <v>140808074</v>
      </c>
      <c r="E83" s="148">
        <f>SUM(E76:E82)</f>
        <v>140793827</v>
      </c>
      <c r="F83" s="149">
        <f>+E83/D83</f>
        <v>0.99989881972251105</v>
      </c>
    </row>
    <row r="84" spans="1:6" s="2" customFormat="1" ht="15" x14ac:dyDescent="0.25">
      <c r="A84" s="127" t="s">
        <v>443</v>
      </c>
      <c r="B84" s="8" t="s">
        <v>210</v>
      </c>
      <c r="C84" s="22">
        <v>106824292</v>
      </c>
      <c r="D84" s="22">
        <v>88899059</v>
      </c>
      <c r="E84" s="22">
        <v>88899059</v>
      </c>
      <c r="F84" s="23">
        <f>+E84/D84</f>
        <v>1</v>
      </c>
    </row>
    <row r="85" spans="1:6" s="2" customFormat="1" ht="15" x14ac:dyDescent="0.25">
      <c r="A85" s="127" t="s">
        <v>444</v>
      </c>
      <c r="B85" s="8" t="s">
        <v>211</v>
      </c>
      <c r="C85" s="22"/>
      <c r="D85" s="22"/>
      <c r="E85" s="22"/>
      <c r="F85" s="23"/>
    </row>
    <row r="86" spans="1:6" s="2" customFormat="1" ht="15" x14ac:dyDescent="0.25">
      <c r="A86" s="127" t="s">
        <v>171</v>
      </c>
      <c r="B86" s="8" t="s">
        <v>212</v>
      </c>
      <c r="C86" s="22"/>
      <c r="D86" s="22">
        <v>0</v>
      </c>
      <c r="E86" s="22">
        <v>0</v>
      </c>
      <c r="F86" s="23" t="s">
        <v>825</v>
      </c>
    </row>
    <row r="87" spans="1:6" s="2" customFormat="1" ht="15" x14ac:dyDescent="0.25">
      <c r="A87" s="127" t="s">
        <v>172</v>
      </c>
      <c r="B87" s="8" t="s">
        <v>213</v>
      </c>
      <c r="C87" s="22">
        <v>28842559</v>
      </c>
      <c r="D87" s="22">
        <v>23747763</v>
      </c>
      <c r="E87" s="22">
        <v>23533216</v>
      </c>
      <c r="F87" s="23">
        <f>+E87/D87</f>
        <v>0.99096559115904936</v>
      </c>
    </row>
    <row r="88" spans="1:6" s="2" customFormat="1" ht="30" customHeight="1" x14ac:dyDescent="0.25">
      <c r="A88" s="129" t="s">
        <v>26</v>
      </c>
      <c r="B88" s="130" t="s">
        <v>6</v>
      </c>
      <c r="C88" s="148">
        <f>SUM(C84:C87)</f>
        <v>135666851</v>
      </c>
      <c r="D88" s="148">
        <f>SUM(D84:D87)</f>
        <v>112646822</v>
      </c>
      <c r="E88" s="148">
        <f>SUM(E84:E87)</f>
        <v>112432275</v>
      </c>
      <c r="F88" s="149">
        <f>+E88/D88</f>
        <v>0.99809540121779916</v>
      </c>
    </row>
    <row r="89" spans="1:6" s="2" customFormat="1" ht="30" x14ac:dyDescent="0.25">
      <c r="A89" s="127" t="s">
        <v>173</v>
      </c>
      <c r="B89" s="8" t="s">
        <v>214</v>
      </c>
      <c r="C89" s="22"/>
      <c r="D89" s="22"/>
      <c r="E89" s="22"/>
      <c r="F89" s="23"/>
    </row>
    <row r="90" spans="1:6" s="2" customFormat="1" ht="30" x14ac:dyDescent="0.25">
      <c r="A90" s="127" t="s">
        <v>174</v>
      </c>
      <c r="B90" s="8" t="s">
        <v>215</v>
      </c>
      <c r="C90" s="22"/>
      <c r="D90" s="22"/>
      <c r="E90" s="22"/>
      <c r="F90" s="23"/>
    </row>
    <row r="91" spans="1:6" s="2" customFormat="1" ht="30" x14ac:dyDescent="0.25">
      <c r="A91" s="127" t="s">
        <v>175</v>
      </c>
      <c r="B91" s="8" t="s">
        <v>216</v>
      </c>
      <c r="C91" s="22"/>
      <c r="D91" s="22"/>
      <c r="E91" s="22"/>
      <c r="F91" s="23"/>
    </row>
    <row r="92" spans="1:6" s="2" customFormat="1" ht="15" x14ac:dyDescent="0.25">
      <c r="A92" s="127" t="s">
        <v>177</v>
      </c>
      <c r="B92" s="8" t="s">
        <v>217</v>
      </c>
      <c r="C92" s="22"/>
      <c r="D92" s="22"/>
      <c r="E92" s="22"/>
      <c r="F92" s="23"/>
    </row>
    <row r="93" spans="1:6" s="2" customFormat="1" ht="30" x14ac:dyDescent="0.25">
      <c r="A93" s="127" t="s">
        <v>178</v>
      </c>
      <c r="B93" s="8" t="s">
        <v>218</v>
      </c>
      <c r="C93" s="22"/>
      <c r="D93" s="22"/>
      <c r="E93" s="22"/>
      <c r="F93" s="23"/>
    </row>
    <row r="94" spans="1:6" s="2" customFormat="1" ht="30" x14ac:dyDescent="0.25">
      <c r="A94" s="127" t="s">
        <v>176</v>
      </c>
      <c r="B94" s="8" t="s">
        <v>219</v>
      </c>
      <c r="C94" s="22"/>
      <c r="D94" s="22">
        <v>5750007</v>
      </c>
      <c r="E94" s="22">
        <v>5750007</v>
      </c>
      <c r="F94" s="23">
        <f>+E94/D94</f>
        <v>1</v>
      </c>
    </row>
    <row r="95" spans="1:6" s="2" customFormat="1" ht="15" x14ac:dyDescent="0.25">
      <c r="A95" s="127" t="s">
        <v>179</v>
      </c>
      <c r="B95" s="8" t="s">
        <v>220</v>
      </c>
      <c r="C95" s="22"/>
      <c r="D95" s="22"/>
      <c r="E95" s="22"/>
      <c r="F95" s="23"/>
    </row>
    <row r="96" spans="1:6" s="2" customFormat="1" ht="15" x14ac:dyDescent="0.25">
      <c r="A96" s="127" t="s">
        <v>180</v>
      </c>
      <c r="B96" s="8" t="s">
        <v>221</v>
      </c>
      <c r="C96" s="22"/>
      <c r="D96" s="22"/>
      <c r="E96" s="22"/>
      <c r="F96" s="23"/>
    </row>
    <row r="97" spans="1:6" s="2" customFormat="1" ht="30" customHeight="1" x14ac:dyDescent="0.25">
      <c r="A97" s="129" t="s">
        <v>27</v>
      </c>
      <c r="B97" s="130" t="s">
        <v>7</v>
      </c>
      <c r="C97" s="148">
        <f>SUM(C89:C96)</f>
        <v>0</v>
      </c>
      <c r="D97" s="148">
        <f>SUM(D89:D96)</f>
        <v>5750007</v>
      </c>
      <c r="E97" s="148">
        <f>SUM(E89:E96)</f>
        <v>5750007</v>
      </c>
      <c r="F97" s="150"/>
    </row>
    <row r="98" spans="1:6" s="2" customFormat="1" ht="30" customHeight="1" x14ac:dyDescent="0.25">
      <c r="A98" s="131" t="s">
        <v>28</v>
      </c>
      <c r="B98" s="121" t="s">
        <v>8</v>
      </c>
      <c r="C98" s="151">
        <f>+C97+C88+C83+C75+C60+C51+C26+C25</f>
        <v>831915453</v>
      </c>
      <c r="D98" s="151">
        <f>+D97+D88+D83+D75+D60+D51+D26+D25</f>
        <v>904779618</v>
      </c>
      <c r="E98" s="151">
        <f>+E97+E88+E83+E75+E60+E51+E26+E25</f>
        <v>543209343</v>
      </c>
      <c r="F98" s="152">
        <f>+E98/D98</f>
        <v>0.60037751977741838</v>
      </c>
    </row>
    <row r="99" spans="1:6" s="2" customFormat="1" ht="15" x14ac:dyDescent="0.25">
      <c r="A99" s="127" t="s">
        <v>181</v>
      </c>
      <c r="B99" s="8" t="s">
        <v>222</v>
      </c>
      <c r="C99" s="22"/>
      <c r="D99" s="22"/>
      <c r="E99" s="22"/>
      <c r="F99" s="23"/>
    </row>
    <row r="100" spans="1:6" s="2" customFormat="1" ht="15" x14ac:dyDescent="0.25">
      <c r="A100" s="127" t="s">
        <v>182</v>
      </c>
      <c r="B100" s="8" t="s">
        <v>223</v>
      </c>
      <c r="C100" s="22"/>
      <c r="D100" s="22"/>
      <c r="E100" s="22"/>
      <c r="F100" s="23"/>
    </row>
    <row r="101" spans="1:6" s="2" customFormat="1" ht="15" x14ac:dyDescent="0.25">
      <c r="A101" s="127" t="s">
        <v>183</v>
      </c>
      <c r="B101" s="8" t="s">
        <v>224</v>
      </c>
      <c r="C101" s="22"/>
      <c r="D101" s="22"/>
      <c r="E101" s="22"/>
      <c r="F101" s="23"/>
    </row>
    <row r="102" spans="1:6" s="2" customFormat="1" ht="15" x14ac:dyDescent="0.25">
      <c r="A102" s="127" t="s">
        <v>184</v>
      </c>
      <c r="B102" s="8" t="s">
        <v>225</v>
      </c>
      <c r="C102" s="22"/>
      <c r="D102" s="22"/>
      <c r="E102" s="22"/>
      <c r="F102" s="23"/>
    </row>
    <row r="103" spans="1:6" s="2" customFormat="1" ht="15" x14ac:dyDescent="0.25">
      <c r="A103" s="127" t="s">
        <v>185</v>
      </c>
      <c r="B103" s="8" t="s">
        <v>226</v>
      </c>
      <c r="C103" s="22"/>
      <c r="D103" s="22"/>
      <c r="E103" s="22"/>
      <c r="F103" s="23"/>
    </row>
    <row r="104" spans="1:6" s="2" customFormat="1" ht="15" x14ac:dyDescent="0.25">
      <c r="A104" s="127" t="s">
        <v>186</v>
      </c>
      <c r="B104" s="8" t="s">
        <v>227</v>
      </c>
      <c r="C104" s="22"/>
      <c r="D104" s="22"/>
      <c r="E104" s="22"/>
      <c r="F104" s="23"/>
    </row>
    <row r="105" spans="1:6" s="2" customFormat="1" ht="15" x14ac:dyDescent="0.25">
      <c r="A105" s="127" t="s">
        <v>187</v>
      </c>
      <c r="B105" s="8" t="s">
        <v>228</v>
      </c>
      <c r="C105" s="22"/>
      <c r="D105" s="22"/>
      <c r="E105" s="22"/>
      <c r="F105" s="23"/>
    </row>
    <row r="106" spans="1:6" s="2" customFormat="1" ht="15" x14ac:dyDescent="0.25">
      <c r="A106" s="127" t="s">
        <v>188</v>
      </c>
      <c r="B106" s="8" t="s">
        <v>229</v>
      </c>
      <c r="C106" s="22"/>
      <c r="D106" s="22"/>
      <c r="E106" s="22"/>
      <c r="F106" s="23"/>
    </row>
    <row r="107" spans="1:6" s="2" customFormat="1" ht="15" x14ac:dyDescent="0.25">
      <c r="A107" s="127" t="s">
        <v>189</v>
      </c>
      <c r="B107" s="8" t="s">
        <v>230</v>
      </c>
      <c r="C107" s="22"/>
      <c r="D107" s="22"/>
      <c r="E107" s="22"/>
      <c r="F107" s="23"/>
    </row>
    <row r="108" spans="1:6" s="2" customFormat="1" ht="15" x14ac:dyDescent="0.25">
      <c r="A108" s="127" t="s">
        <v>190</v>
      </c>
      <c r="B108" s="8" t="s">
        <v>231</v>
      </c>
      <c r="C108" s="22"/>
      <c r="D108" s="22"/>
      <c r="E108" s="22"/>
      <c r="F108" s="23"/>
    </row>
    <row r="109" spans="1:6" s="2" customFormat="1" ht="15" x14ac:dyDescent="0.25">
      <c r="A109" s="127" t="s">
        <v>191</v>
      </c>
      <c r="B109" s="8" t="s">
        <v>232</v>
      </c>
      <c r="C109" s="22">
        <v>11227713</v>
      </c>
      <c r="D109" s="22">
        <v>11227713</v>
      </c>
      <c r="E109" s="22">
        <v>11227713</v>
      </c>
      <c r="F109" s="23">
        <f>+E109/D109</f>
        <v>1</v>
      </c>
    </row>
    <row r="110" spans="1:6" s="2" customFormat="1" ht="15" x14ac:dyDescent="0.25">
      <c r="A110" s="127" t="s">
        <v>192</v>
      </c>
      <c r="B110" s="8" t="s">
        <v>233</v>
      </c>
      <c r="C110" s="22">
        <v>284259521</v>
      </c>
      <c r="D110" s="22">
        <v>291291813</v>
      </c>
      <c r="E110" s="22">
        <v>291291813</v>
      </c>
      <c r="F110" s="23">
        <f>+E110/D110</f>
        <v>1</v>
      </c>
    </row>
    <row r="111" spans="1:6" s="2" customFormat="1" ht="15" x14ac:dyDescent="0.25">
      <c r="A111" s="127" t="s">
        <v>193</v>
      </c>
      <c r="B111" s="8" t="s">
        <v>234</v>
      </c>
      <c r="C111" s="22"/>
      <c r="D111" s="22">
        <v>2080000000</v>
      </c>
      <c r="E111" s="22">
        <v>2080000000</v>
      </c>
      <c r="F111" s="23">
        <f>+E111/D111</f>
        <v>1</v>
      </c>
    </row>
    <row r="112" spans="1:6" s="2" customFormat="1" ht="15" x14ac:dyDescent="0.25">
      <c r="A112" s="127" t="s">
        <v>194</v>
      </c>
      <c r="B112" s="8" t="s">
        <v>235</v>
      </c>
      <c r="C112" s="22"/>
      <c r="D112" s="22"/>
      <c r="E112" s="22"/>
      <c r="F112" s="23"/>
    </row>
    <row r="113" spans="1:6" s="2" customFormat="1" ht="15" x14ac:dyDescent="0.25">
      <c r="A113" s="127" t="s">
        <v>195</v>
      </c>
      <c r="B113" s="8" t="s">
        <v>236</v>
      </c>
      <c r="C113" s="22"/>
      <c r="D113" s="22"/>
      <c r="E113" s="22"/>
      <c r="F113" s="23"/>
    </row>
    <row r="114" spans="1:6" s="2" customFormat="1" ht="15" x14ac:dyDescent="0.25">
      <c r="A114" s="127" t="s">
        <v>196</v>
      </c>
      <c r="B114" s="8" t="s">
        <v>237</v>
      </c>
      <c r="C114" s="22"/>
      <c r="D114" s="22"/>
      <c r="E114" s="22"/>
      <c r="F114" s="23"/>
    </row>
    <row r="115" spans="1:6" s="2" customFormat="1" ht="15" x14ac:dyDescent="0.25">
      <c r="A115" s="127" t="s">
        <v>197</v>
      </c>
      <c r="B115" s="8" t="s">
        <v>238</v>
      </c>
      <c r="C115" s="22"/>
      <c r="D115" s="22"/>
      <c r="E115" s="22"/>
      <c r="F115" s="23"/>
    </row>
    <row r="116" spans="1:6" s="2" customFormat="1" ht="15" x14ac:dyDescent="0.25">
      <c r="A116" s="127" t="s">
        <v>198</v>
      </c>
      <c r="B116" s="8" t="s">
        <v>239</v>
      </c>
      <c r="C116" s="22"/>
      <c r="D116" s="22"/>
      <c r="E116" s="22"/>
      <c r="F116" s="23"/>
    </row>
    <row r="117" spans="1:6" s="2" customFormat="1" ht="15" x14ac:dyDescent="0.25">
      <c r="A117" s="127" t="s">
        <v>199</v>
      </c>
      <c r="B117" s="8" t="s">
        <v>240</v>
      </c>
      <c r="C117" s="22"/>
      <c r="D117" s="22"/>
      <c r="E117" s="22"/>
      <c r="F117" s="23"/>
    </row>
    <row r="118" spans="1:6" s="2" customFormat="1" ht="15" x14ac:dyDescent="0.25">
      <c r="A118" s="127" t="s">
        <v>200</v>
      </c>
      <c r="B118" s="8" t="s">
        <v>241</v>
      </c>
      <c r="C118" s="22"/>
      <c r="D118" s="22"/>
      <c r="E118" s="22"/>
      <c r="F118" s="23"/>
    </row>
    <row r="119" spans="1:6" s="2" customFormat="1" ht="15" x14ac:dyDescent="0.25">
      <c r="A119" s="127" t="s">
        <v>201</v>
      </c>
      <c r="B119" s="8" t="s">
        <v>242</v>
      </c>
      <c r="C119" s="22"/>
      <c r="D119" s="22"/>
      <c r="E119" s="22"/>
      <c r="F119" s="23"/>
    </row>
    <row r="120" spans="1:6" s="2" customFormat="1" ht="15" x14ac:dyDescent="0.25">
      <c r="A120" s="127" t="s">
        <v>202</v>
      </c>
      <c r="B120" s="8" t="s">
        <v>243</v>
      </c>
      <c r="C120" s="22"/>
      <c r="D120" s="22"/>
      <c r="E120" s="22"/>
      <c r="F120" s="23"/>
    </row>
    <row r="121" spans="1:6" s="2" customFormat="1" ht="30" customHeight="1" x14ac:dyDescent="0.25">
      <c r="A121" s="129" t="s">
        <v>29</v>
      </c>
      <c r="B121" s="130" t="s">
        <v>9</v>
      </c>
      <c r="C121" s="148">
        <f>SUM(C99:C120)</f>
        <v>295487234</v>
      </c>
      <c r="D121" s="148">
        <f>SUM(D99:D120)</f>
        <v>2382519526</v>
      </c>
      <c r="E121" s="148">
        <f>SUM(E99:E120)</f>
        <v>2382519526</v>
      </c>
      <c r="F121" s="149">
        <f>+E121/D121</f>
        <v>1</v>
      </c>
    </row>
    <row r="122" spans="1:6" ht="33.75" customHeight="1" thickBot="1" x14ac:dyDescent="0.3">
      <c r="A122" s="132" t="s">
        <v>10</v>
      </c>
      <c r="B122" s="133" t="s">
        <v>244</v>
      </c>
      <c r="C122" s="153">
        <f>+C121+C98</f>
        <v>1127402687</v>
      </c>
      <c r="D122" s="153">
        <f>+D121+D98</f>
        <v>3287299144</v>
      </c>
      <c r="E122" s="153">
        <f>+E121+E98</f>
        <v>2925728869</v>
      </c>
      <c r="F122" s="154">
        <f>+E122/D122</f>
        <v>0.89000992633726672</v>
      </c>
    </row>
    <row r="123" spans="1:6" s="2" customFormat="1" ht="18" customHeight="1" x14ac:dyDescent="0.25">
      <c r="A123" s="11"/>
      <c r="B123" s="3"/>
      <c r="C123" s="4"/>
      <c r="D123" s="4"/>
      <c r="E123" s="4"/>
      <c r="F123" s="21"/>
    </row>
    <row r="124" spans="1:6" s="2" customFormat="1" ht="18" customHeight="1" x14ac:dyDescent="0.25">
      <c r="A124" s="11"/>
      <c r="B124" s="3"/>
      <c r="C124" s="4"/>
      <c r="D124" s="4"/>
      <c r="E124" s="4"/>
      <c r="F124" s="21"/>
    </row>
    <row r="125" spans="1:6" s="2" customFormat="1" ht="18" customHeight="1" x14ac:dyDescent="0.25">
      <c r="A125" s="11"/>
      <c r="B125" s="3"/>
      <c r="C125" s="4"/>
      <c r="D125" s="4"/>
      <c r="E125" s="4"/>
      <c r="F125" s="21"/>
    </row>
    <row r="126" spans="1:6" s="2" customFormat="1" ht="18" customHeight="1" x14ac:dyDescent="0.25">
      <c r="A126" s="11"/>
      <c r="B126" s="3"/>
      <c r="C126" s="4"/>
      <c r="D126" s="4"/>
      <c r="E126" s="4"/>
      <c r="F126" s="21"/>
    </row>
    <row r="127" spans="1:6" s="2" customFormat="1" ht="18" customHeight="1" x14ac:dyDescent="0.25">
      <c r="A127" s="11"/>
      <c r="B127" s="3"/>
      <c r="C127" s="4"/>
      <c r="D127" s="4"/>
      <c r="E127" s="4"/>
      <c r="F127" s="21"/>
    </row>
    <row r="128" spans="1:6" s="2" customFormat="1" ht="18" customHeight="1" x14ac:dyDescent="0.25">
      <c r="A128" s="11"/>
      <c r="B128" s="3"/>
      <c r="C128" s="4"/>
      <c r="D128" s="4"/>
      <c r="E128" s="4"/>
      <c r="F128" s="21"/>
    </row>
    <row r="129" spans="1:6" s="2" customFormat="1" ht="18" customHeight="1" x14ac:dyDescent="0.25">
      <c r="A129" s="11"/>
      <c r="B129" s="3"/>
      <c r="C129" s="4"/>
      <c r="D129" s="4"/>
      <c r="E129" s="4"/>
      <c r="F129" s="21"/>
    </row>
    <row r="130" spans="1:6" s="2" customFormat="1" ht="18" customHeight="1" x14ac:dyDescent="0.25">
      <c r="A130" s="11"/>
      <c r="B130" s="3"/>
      <c r="C130" s="4"/>
      <c r="D130" s="4"/>
      <c r="E130" s="4"/>
      <c r="F130" s="21"/>
    </row>
    <row r="131" spans="1:6" s="2" customFormat="1" ht="18" customHeight="1" x14ac:dyDescent="0.25">
      <c r="A131" s="11"/>
      <c r="B131" s="3"/>
      <c r="C131" s="4"/>
      <c r="D131" s="4"/>
      <c r="E131" s="4"/>
      <c r="F131" s="21"/>
    </row>
    <row r="132" spans="1:6" s="2" customFormat="1" ht="18" customHeight="1" x14ac:dyDescent="0.25">
      <c r="A132" s="11"/>
      <c r="B132" s="3"/>
      <c r="C132" s="4"/>
      <c r="D132" s="4"/>
      <c r="E132" s="4"/>
      <c r="F132" s="21"/>
    </row>
    <row r="133" spans="1:6" s="2" customFormat="1" ht="18" customHeight="1" x14ac:dyDescent="0.25">
      <c r="A133" s="11"/>
      <c r="B133" s="3"/>
      <c r="C133" s="4"/>
      <c r="D133" s="4"/>
      <c r="E133" s="4"/>
      <c r="F133" s="21"/>
    </row>
    <row r="134" spans="1:6" s="2" customFormat="1" ht="18" customHeight="1" x14ac:dyDescent="0.25">
      <c r="A134" s="11"/>
      <c r="B134" s="3"/>
      <c r="C134" s="4"/>
      <c r="D134" s="4"/>
      <c r="E134" s="4"/>
      <c r="F134" s="21"/>
    </row>
    <row r="135" spans="1:6" s="2" customFormat="1" ht="18" customHeight="1" x14ac:dyDescent="0.25">
      <c r="A135" s="11"/>
      <c r="B135" s="3"/>
      <c r="C135" s="4"/>
      <c r="D135" s="4"/>
      <c r="E135" s="4"/>
      <c r="F135" s="21"/>
    </row>
    <row r="136" spans="1:6" s="2" customFormat="1" ht="18" customHeight="1" x14ac:dyDescent="0.25">
      <c r="A136" s="11"/>
      <c r="B136" s="3"/>
      <c r="C136" s="4"/>
      <c r="D136" s="4"/>
      <c r="E136" s="4"/>
      <c r="F136" s="21"/>
    </row>
    <row r="137" spans="1:6" s="2" customFormat="1" ht="18" customHeight="1" x14ac:dyDescent="0.25">
      <c r="A137" s="11"/>
      <c r="B137" s="3"/>
      <c r="C137" s="4"/>
      <c r="D137" s="4"/>
      <c r="E137" s="4"/>
      <c r="F137" s="21"/>
    </row>
    <row r="138" spans="1:6" s="2" customFormat="1" ht="18" customHeight="1" x14ac:dyDescent="0.25">
      <c r="A138" s="11"/>
      <c r="B138" s="3"/>
      <c r="C138" s="4"/>
      <c r="D138" s="4"/>
      <c r="E138" s="4"/>
      <c r="F138" s="21"/>
    </row>
    <row r="139" spans="1:6" s="2" customFormat="1" ht="18" customHeight="1" x14ac:dyDescent="0.25">
      <c r="A139" s="11"/>
      <c r="B139" s="3"/>
      <c r="C139" s="4"/>
      <c r="D139" s="4"/>
      <c r="E139" s="4"/>
      <c r="F139" s="21"/>
    </row>
    <row r="140" spans="1:6" s="2" customFormat="1" ht="18" customHeight="1" x14ac:dyDescent="0.25">
      <c r="A140" s="11"/>
      <c r="B140" s="3"/>
      <c r="C140" s="4"/>
      <c r="D140" s="4"/>
      <c r="E140" s="4"/>
      <c r="F140" s="21"/>
    </row>
    <row r="141" spans="1:6" s="2" customFormat="1" ht="18" customHeight="1" x14ac:dyDescent="0.25">
      <c r="A141" s="11"/>
      <c r="B141" s="3"/>
      <c r="C141" s="4"/>
      <c r="D141" s="4"/>
      <c r="E141" s="4"/>
      <c r="F141" s="21"/>
    </row>
    <row r="142" spans="1:6" s="2" customFormat="1" ht="18" customHeight="1" x14ac:dyDescent="0.25">
      <c r="A142" s="11"/>
      <c r="B142" s="3"/>
      <c r="C142" s="4"/>
      <c r="D142" s="4"/>
      <c r="E142" s="4"/>
      <c r="F142" s="21"/>
    </row>
    <row r="143" spans="1:6" s="2" customFormat="1" ht="18" customHeight="1" x14ac:dyDescent="0.25">
      <c r="A143" s="11"/>
      <c r="B143" s="3"/>
      <c r="C143" s="4"/>
      <c r="D143" s="4"/>
      <c r="E143" s="4"/>
      <c r="F143" s="21"/>
    </row>
    <row r="144" spans="1:6" s="2" customFormat="1" ht="18" customHeight="1" x14ac:dyDescent="0.25">
      <c r="A144" s="11"/>
      <c r="B144" s="3"/>
      <c r="C144" s="4"/>
      <c r="D144" s="4"/>
      <c r="E144" s="4"/>
      <c r="F144" s="21"/>
    </row>
    <row r="145" spans="1:6" s="2" customFormat="1" ht="18" customHeight="1" x14ac:dyDescent="0.25">
      <c r="A145" s="11"/>
      <c r="B145" s="3"/>
      <c r="C145" s="4"/>
      <c r="D145" s="4"/>
      <c r="E145" s="4"/>
      <c r="F145" s="21"/>
    </row>
    <row r="146" spans="1:6" s="2" customFormat="1" ht="18" customHeight="1" x14ac:dyDescent="0.25">
      <c r="A146" s="11"/>
      <c r="B146" s="3"/>
      <c r="C146" s="4"/>
      <c r="D146" s="4"/>
      <c r="E146" s="4"/>
      <c r="F146" s="21"/>
    </row>
    <row r="147" spans="1:6" s="2" customFormat="1" ht="18" customHeight="1" x14ac:dyDescent="0.25">
      <c r="A147" s="11"/>
      <c r="B147" s="3"/>
      <c r="C147" s="4"/>
      <c r="D147" s="4"/>
      <c r="E147" s="4"/>
      <c r="F147" s="21"/>
    </row>
    <row r="148" spans="1:6" s="2" customFormat="1" ht="18" customHeight="1" x14ac:dyDescent="0.25">
      <c r="A148" s="11"/>
      <c r="B148" s="3"/>
      <c r="C148" s="4"/>
      <c r="D148" s="4"/>
      <c r="E148" s="4"/>
      <c r="F148" s="21"/>
    </row>
    <row r="149" spans="1:6" s="2" customFormat="1" ht="18" customHeight="1" x14ac:dyDescent="0.25">
      <c r="A149" s="11"/>
      <c r="B149" s="3"/>
      <c r="C149" s="4"/>
      <c r="D149" s="4"/>
      <c r="E149" s="4"/>
      <c r="F149" s="21"/>
    </row>
    <row r="150" spans="1:6" s="2" customFormat="1" ht="18" customHeight="1" x14ac:dyDescent="0.25">
      <c r="A150" s="11"/>
      <c r="B150" s="3"/>
      <c r="C150" s="4"/>
      <c r="D150" s="4"/>
      <c r="E150" s="4"/>
      <c r="F150" s="21"/>
    </row>
    <row r="151" spans="1:6" s="2" customFormat="1" ht="18" customHeight="1" x14ac:dyDescent="0.25">
      <c r="A151" s="11"/>
      <c r="B151" s="3"/>
      <c r="C151" s="4"/>
      <c r="D151" s="4"/>
      <c r="E151" s="4"/>
      <c r="F151" s="21"/>
    </row>
    <row r="152" spans="1:6" s="2" customFormat="1" ht="18" customHeight="1" x14ac:dyDescent="0.25">
      <c r="A152" s="11"/>
      <c r="B152" s="3"/>
      <c r="C152" s="4"/>
      <c r="D152" s="4"/>
      <c r="E152" s="4"/>
      <c r="F152" s="21"/>
    </row>
    <row r="153" spans="1:6" s="2" customFormat="1" ht="18" customHeight="1" x14ac:dyDescent="0.25">
      <c r="A153" s="11"/>
      <c r="B153" s="3"/>
      <c r="C153" s="4"/>
      <c r="D153" s="4"/>
      <c r="E153" s="4"/>
      <c r="F153" s="21"/>
    </row>
    <row r="154" spans="1:6" s="2" customFormat="1" ht="18" customHeight="1" x14ac:dyDescent="0.25">
      <c r="A154" s="11"/>
      <c r="B154" s="3"/>
      <c r="C154" s="4"/>
      <c r="D154" s="4"/>
      <c r="E154" s="4"/>
      <c r="F154" s="21"/>
    </row>
    <row r="155" spans="1:6" s="2" customFormat="1" ht="18" customHeight="1" x14ac:dyDescent="0.25">
      <c r="A155" s="11"/>
      <c r="B155" s="3"/>
      <c r="C155" s="4"/>
      <c r="D155" s="4"/>
      <c r="E155" s="4"/>
      <c r="F155" s="21"/>
    </row>
    <row r="156" spans="1:6" s="2" customFormat="1" ht="18" customHeight="1" x14ac:dyDescent="0.25">
      <c r="A156" s="11"/>
      <c r="B156" s="3"/>
      <c r="C156" s="4"/>
      <c r="D156" s="4"/>
      <c r="E156" s="4"/>
      <c r="F156" s="21"/>
    </row>
    <row r="157" spans="1:6" s="2" customFormat="1" ht="18" customHeight="1" x14ac:dyDescent="0.25">
      <c r="A157" s="11"/>
      <c r="B157" s="3"/>
      <c r="C157" s="4"/>
      <c r="D157" s="4"/>
      <c r="E157" s="4"/>
      <c r="F157" s="21"/>
    </row>
    <row r="158" spans="1:6" s="2" customFormat="1" ht="18" customHeight="1" x14ac:dyDescent="0.25">
      <c r="A158" s="11"/>
      <c r="B158" s="3"/>
      <c r="C158" s="4"/>
      <c r="D158" s="4"/>
      <c r="E158" s="4"/>
      <c r="F158" s="21"/>
    </row>
    <row r="159" spans="1:6" s="2" customFormat="1" ht="18" customHeight="1" x14ac:dyDescent="0.25">
      <c r="A159" s="11"/>
      <c r="B159" s="3"/>
      <c r="C159" s="4"/>
      <c r="D159" s="4"/>
      <c r="E159" s="4"/>
      <c r="F159" s="21"/>
    </row>
    <row r="160" spans="1:6" s="2" customFormat="1" ht="18" customHeight="1" x14ac:dyDescent="0.25">
      <c r="A160" s="11"/>
      <c r="B160" s="3"/>
      <c r="C160" s="4"/>
      <c r="D160" s="4"/>
      <c r="E160" s="4"/>
      <c r="F160" s="21"/>
    </row>
    <row r="161" spans="1:6" s="2" customFormat="1" ht="18" customHeight="1" x14ac:dyDescent="0.25">
      <c r="A161" s="11"/>
      <c r="B161" s="3"/>
      <c r="C161" s="4"/>
      <c r="D161" s="4"/>
      <c r="E161" s="4"/>
      <c r="F161" s="21"/>
    </row>
    <row r="162" spans="1:6" s="2" customFormat="1" ht="18" customHeight="1" x14ac:dyDescent="0.25">
      <c r="A162" s="11"/>
      <c r="B162" s="3"/>
      <c r="C162" s="4"/>
      <c r="D162" s="4"/>
      <c r="E162" s="4"/>
      <c r="F162" s="21"/>
    </row>
    <row r="163" spans="1:6" s="2" customFormat="1" ht="18" customHeight="1" x14ac:dyDescent="0.25">
      <c r="A163" s="11"/>
      <c r="B163" s="3"/>
      <c r="C163" s="4"/>
      <c r="D163" s="4"/>
      <c r="E163" s="4"/>
      <c r="F163" s="21"/>
    </row>
    <row r="164" spans="1:6" s="2" customFormat="1" ht="18" customHeight="1" x14ac:dyDescent="0.25">
      <c r="A164" s="11"/>
      <c r="B164" s="3"/>
      <c r="C164" s="4"/>
      <c r="D164" s="4"/>
      <c r="E164" s="4"/>
      <c r="F164" s="21"/>
    </row>
    <row r="165" spans="1:6" s="2" customFormat="1" ht="18" customHeight="1" x14ac:dyDescent="0.25">
      <c r="A165" s="11"/>
      <c r="B165" s="3"/>
      <c r="C165" s="4"/>
      <c r="D165" s="4"/>
      <c r="E165" s="4"/>
      <c r="F165" s="21"/>
    </row>
    <row r="166" spans="1:6" s="2" customFormat="1" ht="18" customHeight="1" x14ac:dyDescent="0.25">
      <c r="A166" s="11"/>
      <c r="B166" s="3"/>
      <c r="C166" s="4"/>
      <c r="D166" s="4"/>
      <c r="E166" s="4"/>
      <c r="F166" s="21"/>
    </row>
    <row r="167" spans="1:6" s="2" customFormat="1" ht="18" customHeight="1" x14ac:dyDescent="0.25">
      <c r="A167" s="11"/>
      <c r="B167" s="3"/>
      <c r="C167" s="4"/>
      <c r="D167" s="4"/>
      <c r="E167" s="4"/>
      <c r="F167" s="21"/>
    </row>
    <row r="168" spans="1:6" s="2" customFormat="1" ht="18" customHeight="1" x14ac:dyDescent="0.25">
      <c r="A168" s="11"/>
      <c r="B168" s="3"/>
      <c r="C168" s="4"/>
      <c r="D168" s="4"/>
      <c r="E168" s="4"/>
      <c r="F168" s="21"/>
    </row>
    <row r="169" spans="1:6" s="2" customFormat="1" ht="18" customHeight="1" x14ac:dyDescent="0.25">
      <c r="A169" s="11"/>
      <c r="B169" s="3"/>
      <c r="C169" s="4"/>
      <c r="D169" s="4"/>
      <c r="E169" s="4"/>
      <c r="F169" s="21"/>
    </row>
    <row r="170" spans="1:6" s="2" customFormat="1" ht="18" customHeight="1" x14ac:dyDescent="0.25">
      <c r="A170" s="11"/>
      <c r="B170" s="3"/>
      <c r="C170" s="4"/>
      <c r="D170" s="4"/>
      <c r="E170" s="4"/>
      <c r="F170" s="21"/>
    </row>
    <row r="171" spans="1:6" s="2" customFormat="1" ht="18" customHeight="1" x14ac:dyDescent="0.25">
      <c r="A171" s="11"/>
      <c r="B171" s="3"/>
      <c r="C171" s="4"/>
      <c r="D171" s="4"/>
      <c r="E171" s="4"/>
      <c r="F171" s="21"/>
    </row>
    <row r="172" spans="1:6" s="2" customFormat="1" ht="18" customHeight="1" x14ac:dyDescent="0.25">
      <c r="A172" s="11"/>
      <c r="B172" s="3"/>
      <c r="C172" s="4"/>
      <c r="D172" s="4"/>
      <c r="E172" s="4"/>
      <c r="F172" s="21"/>
    </row>
    <row r="173" spans="1:6" s="2" customFormat="1" ht="18" customHeight="1" x14ac:dyDescent="0.25">
      <c r="A173" s="11"/>
      <c r="B173" s="3"/>
      <c r="C173" s="4"/>
      <c r="D173" s="4"/>
      <c r="E173" s="4"/>
      <c r="F173" s="21"/>
    </row>
    <row r="174" spans="1:6" s="2" customFormat="1" ht="18" customHeight="1" x14ac:dyDescent="0.25">
      <c r="A174" s="11"/>
      <c r="B174" s="3"/>
      <c r="C174" s="4"/>
      <c r="D174" s="4"/>
      <c r="E174" s="4"/>
      <c r="F174" s="21"/>
    </row>
    <row r="175" spans="1:6" s="2" customFormat="1" ht="18" customHeight="1" x14ac:dyDescent="0.25">
      <c r="A175" s="11"/>
      <c r="B175" s="3"/>
      <c r="C175" s="4"/>
      <c r="D175" s="4"/>
      <c r="E175" s="4"/>
      <c r="F175" s="21"/>
    </row>
    <row r="176" spans="1:6" s="2" customFormat="1" ht="18" customHeight="1" x14ac:dyDescent="0.25">
      <c r="A176" s="11"/>
      <c r="B176" s="3"/>
      <c r="C176" s="4"/>
      <c r="D176" s="4"/>
      <c r="E176" s="4"/>
      <c r="F176" s="21"/>
    </row>
    <row r="177" spans="1:6" s="2" customFormat="1" ht="18" customHeight="1" x14ac:dyDescent="0.25">
      <c r="A177" s="11"/>
      <c r="B177" s="3"/>
      <c r="C177" s="4"/>
      <c r="D177" s="4"/>
      <c r="E177" s="4"/>
      <c r="F177" s="21"/>
    </row>
    <row r="178" spans="1:6" s="2" customFormat="1" ht="18" customHeight="1" x14ac:dyDescent="0.25">
      <c r="A178" s="11"/>
      <c r="B178" s="3"/>
      <c r="C178" s="4"/>
      <c r="D178" s="4"/>
      <c r="E178" s="4"/>
      <c r="F178" s="21"/>
    </row>
    <row r="179" spans="1:6" s="2" customFormat="1" ht="18" customHeight="1" x14ac:dyDescent="0.25">
      <c r="A179" s="11"/>
      <c r="B179" s="3"/>
      <c r="C179" s="4"/>
      <c r="D179" s="4"/>
      <c r="E179" s="4"/>
      <c r="F179" s="21"/>
    </row>
    <row r="180" spans="1:6" s="2" customFormat="1" ht="18" customHeight="1" x14ac:dyDescent="0.25">
      <c r="A180" s="11"/>
      <c r="B180" s="3"/>
      <c r="C180" s="4"/>
      <c r="D180" s="4"/>
      <c r="E180" s="4"/>
      <c r="F180" s="21"/>
    </row>
    <row r="181" spans="1:6" s="2" customFormat="1" ht="18" customHeight="1" x14ac:dyDescent="0.25">
      <c r="A181" s="11"/>
      <c r="B181" s="3"/>
      <c r="C181" s="4"/>
      <c r="D181" s="4"/>
      <c r="E181" s="4"/>
      <c r="F181" s="21"/>
    </row>
    <row r="182" spans="1:6" s="2" customFormat="1" ht="18" customHeight="1" x14ac:dyDescent="0.25">
      <c r="A182" s="11"/>
      <c r="B182" s="3"/>
      <c r="C182" s="4"/>
      <c r="D182" s="4"/>
      <c r="E182" s="4"/>
      <c r="F182" s="21"/>
    </row>
    <row r="183" spans="1:6" s="2" customFormat="1" ht="18" customHeight="1" x14ac:dyDescent="0.25">
      <c r="A183" s="11"/>
      <c r="B183" s="3"/>
      <c r="C183" s="4"/>
      <c r="D183" s="4"/>
      <c r="E183" s="4"/>
      <c r="F183" s="21"/>
    </row>
    <row r="184" spans="1:6" s="2" customFormat="1" ht="18" customHeight="1" x14ac:dyDescent="0.25">
      <c r="A184" s="11"/>
      <c r="B184" s="3"/>
      <c r="C184" s="4"/>
      <c r="D184" s="4"/>
      <c r="E184" s="4"/>
      <c r="F184" s="21"/>
    </row>
    <row r="185" spans="1:6" s="2" customFormat="1" ht="18" customHeight="1" x14ac:dyDescent="0.25">
      <c r="A185" s="11"/>
      <c r="B185" s="3"/>
      <c r="C185" s="4"/>
      <c r="D185" s="4"/>
      <c r="E185" s="4"/>
      <c r="F185" s="21"/>
    </row>
    <row r="186" spans="1:6" s="2" customFormat="1" ht="18" customHeight="1" x14ac:dyDescent="0.25">
      <c r="A186" s="11"/>
      <c r="B186" s="3"/>
      <c r="C186" s="4"/>
      <c r="D186" s="4"/>
      <c r="E186" s="4"/>
      <c r="F186" s="21"/>
    </row>
    <row r="187" spans="1:6" s="2" customFormat="1" ht="18" customHeight="1" x14ac:dyDescent="0.25">
      <c r="A187" s="11"/>
      <c r="B187" s="3"/>
      <c r="C187" s="4"/>
      <c r="D187" s="4"/>
      <c r="E187" s="4"/>
      <c r="F187" s="21"/>
    </row>
    <row r="188" spans="1:6" s="2" customFormat="1" ht="18" customHeight="1" x14ac:dyDescent="0.25">
      <c r="A188" s="11"/>
      <c r="B188" s="3"/>
      <c r="C188" s="4"/>
      <c r="D188" s="4"/>
      <c r="E188" s="4"/>
      <c r="F188" s="21"/>
    </row>
    <row r="189" spans="1:6" s="2" customFormat="1" ht="18" customHeight="1" x14ac:dyDescent="0.25">
      <c r="A189" s="11"/>
      <c r="B189" s="3"/>
      <c r="C189" s="4"/>
      <c r="D189" s="4"/>
      <c r="E189" s="4"/>
      <c r="F189" s="21"/>
    </row>
    <row r="190" spans="1:6" s="2" customFormat="1" ht="18" customHeight="1" x14ac:dyDescent="0.25">
      <c r="A190" s="11"/>
      <c r="B190" s="3"/>
      <c r="C190" s="4"/>
      <c r="D190" s="4"/>
      <c r="E190" s="4"/>
      <c r="F190" s="21"/>
    </row>
    <row r="191" spans="1:6" s="2" customFormat="1" ht="18" customHeight="1" x14ac:dyDescent="0.25">
      <c r="A191" s="11"/>
      <c r="B191" s="3"/>
      <c r="C191" s="4"/>
      <c r="D191" s="4"/>
      <c r="E191" s="4"/>
      <c r="F191" s="21"/>
    </row>
    <row r="192" spans="1:6" s="2" customFormat="1" ht="18" customHeight="1" x14ac:dyDescent="0.25">
      <c r="A192" s="11"/>
      <c r="B192" s="3"/>
      <c r="C192" s="4"/>
      <c r="D192" s="4"/>
      <c r="E192" s="4"/>
      <c r="F192" s="21"/>
    </row>
    <row r="193" spans="1:6" s="2" customFormat="1" ht="18" customHeight="1" x14ac:dyDescent="0.25">
      <c r="A193" s="11"/>
      <c r="B193" s="3"/>
      <c r="C193" s="4"/>
      <c r="D193" s="4"/>
      <c r="E193" s="4"/>
      <c r="F193" s="21"/>
    </row>
    <row r="194" spans="1:6" s="2" customFormat="1" ht="18" customHeight="1" x14ac:dyDescent="0.25">
      <c r="A194" s="11"/>
      <c r="B194" s="3"/>
      <c r="C194" s="4"/>
      <c r="D194" s="4"/>
      <c r="E194" s="4"/>
      <c r="F194" s="21"/>
    </row>
    <row r="195" spans="1:6" s="2" customFormat="1" ht="18" customHeight="1" x14ac:dyDescent="0.25">
      <c r="A195" s="11"/>
      <c r="B195" s="3"/>
      <c r="C195" s="4"/>
      <c r="D195" s="4"/>
      <c r="E195" s="4"/>
      <c r="F195" s="21"/>
    </row>
    <row r="196" spans="1:6" s="2" customFormat="1" ht="18" customHeight="1" x14ac:dyDescent="0.25">
      <c r="A196" s="11"/>
      <c r="B196" s="3"/>
      <c r="C196" s="4"/>
      <c r="D196" s="4"/>
      <c r="E196" s="4"/>
      <c r="F196" s="21"/>
    </row>
    <row r="197" spans="1:6" s="2" customFormat="1" ht="18" customHeight="1" x14ac:dyDescent="0.25">
      <c r="A197" s="11"/>
      <c r="B197" s="3"/>
      <c r="C197" s="4"/>
      <c r="D197" s="4"/>
      <c r="E197" s="4"/>
      <c r="F197" s="21"/>
    </row>
    <row r="198" spans="1:6" s="2" customFormat="1" ht="18" customHeight="1" x14ac:dyDescent="0.25">
      <c r="A198" s="11"/>
      <c r="B198" s="3"/>
      <c r="C198" s="4"/>
      <c r="D198" s="4"/>
      <c r="E198" s="4"/>
      <c r="F198" s="21"/>
    </row>
    <row r="199" spans="1:6" s="2" customFormat="1" ht="18" customHeight="1" x14ac:dyDescent="0.25">
      <c r="A199" s="11"/>
      <c r="B199" s="3"/>
      <c r="C199" s="4"/>
      <c r="D199" s="4"/>
      <c r="E199" s="4"/>
      <c r="F199" s="21"/>
    </row>
    <row r="200" spans="1:6" s="2" customFormat="1" ht="18" customHeight="1" x14ac:dyDescent="0.25">
      <c r="A200" s="11"/>
      <c r="B200" s="3"/>
      <c r="C200" s="4"/>
      <c r="D200" s="4"/>
      <c r="E200" s="4"/>
      <c r="F200" s="21"/>
    </row>
    <row r="201" spans="1:6" s="2" customFormat="1" ht="18" customHeight="1" x14ac:dyDescent="0.25">
      <c r="A201" s="11"/>
      <c r="B201" s="3"/>
      <c r="C201" s="4"/>
      <c r="D201" s="4"/>
      <c r="E201" s="4"/>
      <c r="F201" s="21"/>
    </row>
    <row r="202" spans="1:6" s="2" customFormat="1" ht="18" customHeight="1" x14ac:dyDescent="0.25">
      <c r="A202" s="11"/>
      <c r="B202" s="3"/>
      <c r="C202" s="4"/>
      <c r="D202" s="4"/>
      <c r="E202" s="4"/>
      <c r="F202" s="21"/>
    </row>
    <row r="203" spans="1:6" s="2" customFormat="1" ht="18" customHeight="1" x14ac:dyDescent="0.25">
      <c r="A203" s="11"/>
      <c r="B203" s="3"/>
      <c r="C203" s="4"/>
      <c r="D203" s="4"/>
      <c r="E203" s="4"/>
      <c r="F203" s="21"/>
    </row>
    <row r="204" spans="1:6" s="2" customFormat="1" ht="18" customHeight="1" x14ac:dyDescent="0.25">
      <c r="A204" s="11"/>
      <c r="B204" s="3"/>
      <c r="C204" s="4"/>
      <c r="D204" s="4"/>
      <c r="E204" s="4"/>
      <c r="F204" s="21"/>
    </row>
    <row r="205" spans="1:6" s="2" customFormat="1" ht="18" customHeight="1" x14ac:dyDescent="0.25">
      <c r="A205" s="11"/>
      <c r="B205" s="3"/>
      <c r="C205" s="4"/>
      <c r="D205" s="4"/>
      <c r="E205" s="4"/>
      <c r="F205" s="21"/>
    </row>
    <row r="206" spans="1:6" s="2" customFormat="1" ht="18" customHeight="1" x14ac:dyDescent="0.25">
      <c r="A206" s="11"/>
      <c r="B206" s="3"/>
      <c r="C206" s="4"/>
      <c r="D206" s="4"/>
      <c r="E206" s="4"/>
      <c r="F206" s="21"/>
    </row>
    <row r="207" spans="1:6" s="2" customFormat="1" ht="18" customHeight="1" x14ac:dyDescent="0.25">
      <c r="A207" s="11"/>
      <c r="B207" s="3"/>
      <c r="C207" s="4"/>
      <c r="D207" s="4"/>
      <c r="E207" s="4"/>
      <c r="F207" s="21"/>
    </row>
    <row r="208" spans="1:6" s="2" customFormat="1" ht="18" customHeight="1" x14ac:dyDescent="0.25">
      <c r="A208" s="11"/>
      <c r="B208" s="3"/>
      <c r="C208" s="4"/>
      <c r="D208" s="4"/>
      <c r="E208" s="4"/>
      <c r="F208" s="21"/>
    </row>
    <row r="209" spans="1:6" s="2" customFormat="1" ht="18" customHeight="1" x14ac:dyDescent="0.25">
      <c r="A209" s="11"/>
      <c r="B209" s="3"/>
      <c r="C209" s="4"/>
      <c r="D209" s="4"/>
      <c r="E209" s="4"/>
      <c r="F209" s="21"/>
    </row>
    <row r="210" spans="1:6" s="2" customFormat="1" ht="18" customHeight="1" x14ac:dyDescent="0.25">
      <c r="A210" s="11"/>
      <c r="B210" s="3"/>
      <c r="C210" s="4"/>
      <c r="D210" s="4"/>
      <c r="E210" s="4"/>
      <c r="F210" s="21"/>
    </row>
    <row r="211" spans="1:6" s="2" customFormat="1" ht="18" customHeight="1" x14ac:dyDescent="0.25">
      <c r="A211" s="11"/>
      <c r="B211" s="3"/>
      <c r="C211" s="4"/>
      <c r="D211" s="4"/>
      <c r="E211" s="4"/>
      <c r="F211" s="21"/>
    </row>
    <row r="212" spans="1:6" s="2" customFormat="1" ht="18" customHeight="1" x14ac:dyDescent="0.25">
      <c r="A212" s="11"/>
      <c r="B212" s="3"/>
      <c r="C212" s="4"/>
      <c r="D212" s="4"/>
      <c r="E212" s="4"/>
      <c r="F212" s="21"/>
    </row>
    <row r="213" spans="1:6" s="2" customFormat="1" ht="18" customHeight="1" x14ac:dyDescent="0.25">
      <c r="A213" s="11"/>
      <c r="B213" s="3"/>
      <c r="C213" s="4"/>
      <c r="D213" s="4"/>
      <c r="E213" s="4"/>
      <c r="F213" s="21"/>
    </row>
    <row r="214" spans="1:6" s="2" customFormat="1" ht="18" customHeight="1" x14ac:dyDescent="0.25">
      <c r="A214" s="11"/>
      <c r="B214" s="3"/>
      <c r="C214" s="4"/>
      <c r="D214" s="4"/>
      <c r="E214" s="4"/>
      <c r="F214" s="21"/>
    </row>
    <row r="215" spans="1:6" s="2" customFormat="1" ht="18" customHeight="1" x14ac:dyDescent="0.25">
      <c r="A215" s="11"/>
      <c r="B215" s="3"/>
      <c r="C215" s="4"/>
      <c r="D215" s="4"/>
      <c r="E215" s="4"/>
      <c r="F215" s="21"/>
    </row>
    <row r="216" spans="1:6" s="2" customFormat="1" ht="18" customHeight="1" x14ac:dyDescent="0.25">
      <c r="A216" s="11"/>
      <c r="B216" s="3"/>
      <c r="C216" s="4"/>
      <c r="D216" s="4"/>
      <c r="E216" s="4"/>
      <c r="F216" s="21"/>
    </row>
    <row r="217" spans="1:6" s="2" customFormat="1" ht="18" customHeight="1" x14ac:dyDescent="0.25">
      <c r="A217" s="11"/>
      <c r="B217" s="3"/>
      <c r="C217" s="4"/>
      <c r="D217" s="4"/>
      <c r="E217" s="4"/>
      <c r="F217" s="21"/>
    </row>
    <row r="218" spans="1:6" ht="18" customHeight="1" x14ac:dyDescent="0.25"/>
    <row r="219" spans="1:6" ht="18" customHeight="1" x14ac:dyDescent="0.25"/>
    <row r="220" spans="1:6" ht="18" customHeight="1" x14ac:dyDescent="0.25"/>
    <row r="221" spans="1:6" ht="18" customHeight="1" x14ac:dyDescent="0.25"/>
    <row r="222" spans="1:6" ht="18" customHeight="1" x14ac:dyDescent="0.25"/>
    <row r="223" spans="1:6" ht="18" customHeight="1" x14ac:dyDescent="0.25"/>
    <row r="224" spans="1:6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</sheetData>
  <mergeCells count="8">
    <mergeCell ref="E5:E6"/>
    <mergeCell ref="F5:F6"/>
    <mergeCell ref="A3:F3"/>
    <mergeCell ref="D1:F1"/>
    <mergeCell ref="A1:B1"/>
    <mergeCell ref="C5:D5"/>
    <mergeCell ref="A5:B6"/>
    <mergeCell ref="A4:F4"/>
  </mergeCells>
  <pageMargins left="0.51181102362204722" right="0.51181102362204722" top="0.55118110236220474" bottom="0.55118110236220474" header="0.31496062992125984" footer="0.31496062992125984"/>
  <pageSetup paperSize="9" scale="70" fitToHeight="2" orientation="portrait" r:id="rId1"/>
  <headerFooter>
    <oddHeader>&amp;LNagycenk Nagyközség Önkormányzata&amp;C2024. ÉVI KÖLTSÉGVETÉS VÉGREHAJTÁSA</oddHeader>
    <oddFooter>&amp;P. oldal, összesen: &amp;N</oddFooter>
  </headerFooter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1FF6-A247-43CE-A349-A966FF9DD485}">
  <sheetPr>
    <pageSetUpPr fitToPage="1"/>
  </sheetPr>
  <dimension ref="A1:L40"/>
  <sheetViews>
    <sheetView zoomScaleNormal="100" workbookViewId="0">
      <selection activeCell="I19" sqref="I19"/>
    </sheetView>
  </sheetViews>
  <sheetFormatPr defaultColWidth="7.85546875" defaultRowHeight="15.95" customHeight="1" x14ac:dyDescent="0.25"/>
  <cols>
    <col min="1" max="1" width="3.42578125" style="103" customWidth="1"/>
    <col min="2" max="2" width="3.42578125" style="198" customWidth="1"/>
    <col min="3" max="4" width="3.5703125" style="103" customWidth="1"/>
    <col min="5" max="5" width="72" style="103" customWidth="1"/>
    <col min="6" max="6" width="15.140625" style="207" customWidth="1"/>
    <col min="7" max="8" width="15.140625" style="103" customWidth="1"/>
    <col min="9" max="9" width="11" style="208" customWidth="1"/>
    <col min="10" max="11" width="15.7109375" style="103" customWidth="1"/>
    <col min="12" max="256" width="7.85546875" style="103"/>
    <col min="257" max="258" width="3.42578125" style="103" customWidth="1"/>
    <col min="259" max="260" width="3.5703125" style="103" customWidth="1"/>
    <col min="261" max="261" width="72" style="103" customWidth="1"/>
    <col min="262" max="262" width="15.28515625" style="103" bestFit="1" customWidth="1"/>
    <col min="263" max="263" width="5.28515625" style="103" customWidth="1"/>
    <col min="264" max="264" width="16" style="103" customWidth="1"/>
    <col min="265" max="265" width="10.140625" style="103" bestFit="1" customWidth="1"/>
    <col min="266" max="266" width="9.28515625" style="103" bestFit="1" customWidth="1"/>
    <col min="267" max="512" width="7.85546875" style="103"/>
    <col min="513" max="514" width="3.42578125" style="103" customWidth="1"/>
    <col min="515" max="516" width="3.5703125" style="103" customWidth="1"/>
    <col min="517" max="517" width="72" style="103" customWidth="1"/>
    <col min="518" max="518" width="15.28515625" style="103" bestFit="1" customWidth="1"/>
    <col min="519" max="519" width="5.28515625" style="103" customWidth="1"/>
    <col min="520" max="520" width="16" style="103" customWidth="1"/>
    <col min="521" max="521" width="10.140625" style="103" bestFit="1" customWidth="1"/>
    <col min="522" max="522" width="9.28515625" style="103" bestFit="1" customWidth="1"/>
    <col min="523" max="768" width="7.85546875" style="103"/>
    <col min="769" max="770" width="3.42578125" style="103" customWidth="1"/>
    <col min="771" max="772" width="3.5703125" style="103" customWidth="1"/>
    <col min="773" max="773" width="72" style="103" customWidth="1"/>
    <col min="774" max="774" width="15.28515625" style="103" bestFit="1" customWidth="1"/>
    <col min="775" max="775" width="5.28515625" style="103" customWidth="1"/>
    <col min="776" max="776" width="16" style="103" customWidth="1"/>
    <col min="777" max="777" width="10.140625" style="103" bestFit="1" customWidth="1"/>
    <col min="778" max="778" width="9.28515625" style="103" bestFit="1" customWidth="1"/>
    <col min="779" max="1024" width="7.85546875" style="103"/>
    <col min="1025" max="1026" width="3.42578125" style="103" customWidth="1"/>
    <col min="1027" max="1028" width="3.5703125" style="103" customWidth="1"/>
    <col min="1029" max="1029" width="72" style="103" customWidth="1"/>
    <col min="1030" max="1030" width="15.28515625" style="103" bestFit="1" customWidth="1"/>
    <col min="1031" max="1031" width="5.28515625" style="103" customWidth="1"/>
    <col min="1032" max="1032" width="16" style="103" customWidth="1"/>
    <col min="1033" max="1033" width="10.140625" style="103" bestFit="1" customWidth="1"/>
    <col min="1034" max="1034" width="9.28515625" style="103" bestFit="1" customWidth="1"/>
    <col min="1035" max="1280" width="7.85546875" style="103"/>
    <col min="1281" max="1282" width="3.42578125" style="103" customWidth="1"/>
    <col min="1283" max="1284" width="3.5703125" style="103" customWidth="1"/>
    <col min="1285" max="1285" width="72" style="103" customWidth="1"/>
    <col min="1286" max="1286" width="15.28515625" style="103" bestFit="1" customWidth="1"/>
    <col min="1287" max="1287" width="5.28515625" style="103" customWidth="1"/>
    <col min="1288" max="1288" width="16" style="103" customWidth="1"/>
    <col min="1289" max="1289" width="10.140625" style="103" bestFit="1" customWidth="1"/>
    <col min="1290" max="1290" width="9.28515625" style="103" bestFit="1" customWidth="1"/>
    <col min="1291" max="1536" width="7.85546875" style="103"/>
    <col min="1537" max="1538" width="3.42578125" style="103" customWidth="1"/>
    <col min="1539" max="1540" width="3.5703125" style="103" customWidth="1"/>
    <col min="1541" max="1541" width="72" style="103" customWidth="1"/>
    <col min="1542" max="1542" width="15.28515625" style="103" bestFit="1" customWidth="1"/>
    <col min="1543" max="1543" width="5.28515625" style="103" customWidth="1"/>
    <col min="1544" max="1544" width="16" style="103" customWidth="1"/>
    <col min="1545" max="1545" width="10.140625" style="103" bestFit="1" customWidth="1"/>
    <col min="1546" max="1546" width="9.28515625" style="103" bestFit="1" customWidth="1"/>
    <col min="1547" max="1792" width="7.85546875" style="103"/>
    <col min="1793" max="1794" width="3.42578125" style="103" customWidth="1"/>
    <col min="1795" max="1796" width="3.5703125" style="103" customWidth="1"/>
    <col min="1797" max="1797" width="72" style="103" customWidth="1"/>
    <col min="1798" max="1798" width="15.28515625" style="103" bestFit="1" customWidth="1"/>
    <col min="1799" max="1799" width="5.28515625" style="103" customWidth="1"/>
    <col min="1800" max="1800" width="16" style="103" customWidth="1"/>
    <col min="1801" max="1801" width="10.140625" style="103" bestFit="1" customWidth="1"/>
    <col min="1802" max="1802" width="9.28515625" style="103" bestFit="1" customWidth="1"/>
    <col min="1803" max="2048" width="7.85546875" style="103"/>
    <col min="2049" max="2050" width="3.42578125" style="103" customWidth="1"/>
    <col min="2051" max="2052" width="3.5703125" style="103" customWidth="1"/>
    <col min="2053" max="2053" width="72" style="103" customWidth="1"/>
    <col min="2054" max="2054" width="15.28515625" style="103" bestFit="1" customWidth="1"/>
    <col min="2055" max="2055" width="5.28515625" style="103" customWidth="1"/>
    <col min="2056" max="2056" width="16" style="103" customWidth="1"/>
    <col min="2057" max="2057" width="10.140625" style="103" bestFit="1" customWidth="1"/>
    <col min="2058" max="2058" width="9.28515625" style="103" bestFit="1" customWidth="1"/>
    <col min="2059" max="2304" width="7.85546875" style="103"/>
    <col min="2305" max="2306" width="3.42578125" style="103" customWidth="1"/>
    <col min="2307" max="2308" width="3.5703125" style="103" customWidth="1"/>
    <col min="2309" max="2309" width="72" style="103" customWidth="1"/>
    <col min="2310" max="2310" width="15.28515625" style="103" bestFit="1" customWidth="1"/>
    <col min="2311" max="2311" width="5.28515625" style="103" customWidth="1"/>
    <col min="2312" max="2312" width="16" style="103" customWidth="1"/>
    <col min="2313" max="2313" width="10.140625" style="103" bestFit="1" customWidth="1"/>
    <col min="2314" max="2314" width="9.28515625" style="103" bestFit="1" customWidth="1"/>
    <col min="2315" max="2560" width="7.85546875" style="103"/>
    <col min="2561" max="2562" width="3.42578125" style="103" customWidth="1"/>
    <col min="2563" max="2564" width="3.5703125" style="103" customWidth="1"/>
    <col min="2565" max="2565" width="72" style="103" customWidth="1"/>
    <col min="2566" max="2566" width="15.28515625" style="103" bestFit="1" customWidth="1"/>
    <col min="2567" max="2567" width="5.28515625" style="103" customWidth="1"/>
    <col min="2568" max="2568" width="16" style="103" customWidth="1"/>
    <col min="2569" max="2569" width="10.140625" style="103" bestFit="1" customWidth="1"/>
    <col min="2570" max="2570" width="9.28515625" style="103" bestFit="1" customWidth="1"/>
    <col min="2571" max="2816" width="7.85546875" style="103"/>
    <col min="2817" max="2818" width="3.42578125" style="103" customWidth="1"/>
    <col min="2819" max="2820" width="3.5703125" style="103" customWidth="1"/>
    <col min="2821" max="2821" width="72" style="103" customWidth="1"/>
    <col min="2822" max="2822" width="15.28515625" style="103" bestFit="1" customWidth="1"/>
    <col min="2823" max="2823" width="5.28515625" style="103" customWidth="1"/>
    <col min="2824" max="2824" width="16" style="103" customWidth="1"/>
    <col min="2825" max="2825" width="10.140625" style="103" bestFit="1" customWidth="1"/>
    <col min="2826" max="2826" width="9.28515625" style="103" bestFit="1" customWidth="1"/>
    <col min="2827" max="3072" width="7.85546875" style="103"/>
    <col min="3073" max="3074" width="3.42578125" style="103" customWidth="1"/>
    <col min="3075" max="3076" width="3.5703125" style="103" customWidth="1"/>
    <col min="3077" max="3077" width="72" style="103" customWidth="1"/>
    <col min="3078" max="3078" width="15.28515625" style="103" bestFit="1" customWidth="1"/>
    <col min="3079" max="3079" width="5.28515625" style="103" customWidth="1"/>
    <col min="3080" max="3080" width="16" style="103" customWidth="1"/>
    <col min="3081" max="3081" width="10.140625" style="103" bestFit="1" customWidth="1"/>
    <col min="3082" max="3082" width="9.28515625" style="103" bestFit="1" customWidth="1"/>
    <col min="3083" max="3328" width="7.85546875" style="103"/>
    <col min="3329" max="3330" width="3.42578125" style="103" customWidth="1"/>
    <col min="3331" max="3332" width="3.5703125" style="103" customWidth="1"/>
    <col min="3333" max="3333" width="72" style="103" customWidth="1"/>
    <col min="3334" max="3334" width="15.28515625" style="103" bestFit="1" customWidth="1"/>
    <col min="3335" max="3335" width="5.28515625" style="103" customWidth="1"/>
    <col min="3336" max="3336" width="16" style="103" customWidth="1"/>
    <col min="3337" max="3337" width="10.140625" style="103" bestFit="1" customWidth="1"/>
    <col min="3338" max="3338" width="9.28515625" style="103" bestFit="1" customWidth="1"/>
    <col min="3339" max="3584" width="7.85546875" style="103"/>
    <col min="3585" max="3586" width="3.42578125" style="103" customWidth="1"/>
    <col min="3587" max="3588" width="3.5703125" style="103" customWidth="1"/>
    <col min="3589" max="3589" width="72" style="103" customWidth="1"/>
    <col min="3590" max="3590" width="15.28515625" style="103" bestFit="1" customWidth="1"/>
    <col min="3591" max="3591" width="5.28515625" style="103" customWidth="1"/>
    <col min="3592" max="3592" width="16" style="103" customWidth="1"/>
    <col min="3593" max="3593" width="10.140625" style="103" bestFit="1" customWidth="1"/>
    <col min="3594" max="3594" width="9.28515625" style="103" bestFit="1" customWidth="1"/>
    <col min="3595" max="3840" width="7.85546875" style="103"/>
    <col min="3841" max="3842" width="3.42578125" style="103" customWidth="1"/>
    <col min="3843" max="3844" width="3.5703125" style="103" customWidth="1"/>
    <col min="3845" max="3845" width="72" style="103" customWidth="1"/>
    <col min="3846" max="3846" width="15.28515625" style="103" bestFit="1" customWidth="1"/>
    <col min="3847" max="3847" width="5.28515625" style="103" customWidth="1"/>
    <col min="3848" max="3848" width="16" style="103" customWidth="1"/>
    <col min="3849" max="3849" width="10.140625" style="103" bestFit="1" customWidth="1"/>
    <col min="3850" max="3850" width="9.28515625" style="103" bestFit="1" customWidth="1"/>
    <col min="3851" max="4096" width="7.85546875" style="103"/>
    <col min="4097" max="4098" width="3.42578125" style="103" customWidth="1"/>
    <col min="4099" max="4100" width="3.5703125" style="103" customWidth="1"/>
    <col min="4101" max="4101" width="72" style="103" customWidth="1"/>
    <col min="4102" max="4102" width="15.28515625" style="103" bestFit="1" customWidth="1"/>
    <col min="4103" max="4103" width="5.28515625" style="103" customWidth="1"/>
    <col min="4104" max="4104" width="16" style="103" customWidth="1"/>
    <col min="4105" max="4105" width="10.140625" style="103" bestFit="1" customWidth="1"/>
    <col min="4106" max="4106" width="9.28515625" style="103" bestFit="1" customWidth="1"/>
    <col min="4107" max="4352" width="7.85546875" style="103"/>
    <col min="4353" max="4354" width="3.42578125" style="103" customWidth="1"/>
    <col min="4355" max="4356" width="3.5703125" style="103" customWidth="1"/>
    <col min="4357" max="4357" width="72" style="103" customWidth="1"/>
    <col min="4358" max="4358" width="15.28515625" style="103" bestFit="1" customWidth="1"/>
    <col min="4359" max="4359" width="5.28515625" style="103" customWidth="1"/>
    <col min="4360" max="4360" width="16" style="103" customWidth="1"/>
    <col min="4361" max="4361" width="10.140625" style="103" bestFit="1" customWidth="1"/>
    <col min="4362" max="4362" width="9.28515625" style="103" bestFit="1" customWidth="1"/>
    <col min="4363" max="4608" width="7.85546875" style="103"/>
    <col min="4609" max="4610" width="3.42578125" style="103" customWidth="1"/>
    <col min="4611" max="4612" width="3.5703125" style="103" customWidth="1"/>
    <col min="4613" max="4613" width="72" style="103" customWidth="1"/>
    <col min="4614" max="4614" width="15.28515625" style="103" bestFit="1" customWidth="1"/>
    <col min="4615" max="4615" width="5.28515625" style="103" customWidth="1"/>
    <col min="4616" max="4616" width="16" style="103" customWidth="1"/>
    <col min="4617" max="4617" width="10.140625" style="103" bestFit="1" customWidth="1"/>
    <col min="4618" max="4618" width="9.28515625" style="103" bestFit="1" customWidth="1"/>
    <col min="4619" max="4864" width="7.85546875" style="103"/>
    <col min="4865" max="4866" width="3.42578125" style="103" customWidth="1"/>
    <col min="4867" max="4868" width="3.5703125" style="103" customWidth="1"/>
    <col min="4869" max="4869" width="72" style="103" customWidth="1"/>
    <col min="4870" max="4870" width="15.28515625" style="103" bestFit="1" customWidth="1"/>
    <col min="4871" max="4871" width="5.28515625" style="103" customWidth="1"/>
    <col min="4872" max="4872" width="16" style="103" customWidth="1"/>
    <col min="4873" max="4873" width="10.140625" style="103" bestFit="1" customWidth="1"/>
    <col min="4874" max="4874" width="9.28515625" style="103" bestFit="1" customWidth="1"/>
    <col min="4875" max="5120" width="7.85546875" style="103"/>
    <col min="5121" max="5122" width="3.42578125" style="103" customWidth="1"/>
    <col min="5123" max="5124" width="3.5703125" style="103" customWidth="1"/>
    <col min="5125" max="5125" width="72" style="103" customWidth="1"/>
    <col min="5126" max="5126" width="15.28515625" style="103" bestFit="1" customWidth="1"/>
    <col min="5127" max="5127" width="5.28515625" style="103" customWidth="1"/>
    <col min="5128" max="5128" width="16" style="103" customWidth="1"/>
    <col min="5129" max="5129" width="10.140625" style="103" bestFit="1" customWidth="1"/>
    <col min="5130" max="5130" width="9.28515625" style="103" bestFit="1" customWidth="1"/>
    <col min="5131" max="5376" width="7.85546875" style="103"/>
    <col min="5377" max="5378" width="3.42578125" style="103" customWidth="1"/>
    <col min="5379" max="5380" width="3.5703125" style="103" customWidth="1"/>
    <col min="5381" max="5381" width="72" style="103" customWidth="1"/>
    <col min="5382" max="5382" width="15.28515625" style="103" bestFit="1" customWidth="1"/>
    <col min="5383" max="5383" width="5.28515625" style="103" customWidth="1"/>
    <col min="5384" max="5384" width="16" style="103" customWidth="1"/>
    <col min="5385" max="5385" width="10.140625" style="103" bestFit="1" customWidth="1"/>
    <col min="5386" max="5386" width="9.28515625" style="103" bestFit="1" customWidth="1"/>
    <col min="5387" max="5632" width="7.85546875" style="103"/>
    <col min="5633" max="5634" width="3.42578125" style="103" customWidth="1"/>
    <col min="5635" max="5636" width="3.5703125" style="103" customWidth="1"/>
    <col min="5637" max="5637" width="72" style="103" customWidth="1"/>
    <col min="5638" max="5638" width="15.28515625" style="103" bestFit="1" customWidth="1"/>
    <col min="5639" max="5639" width="5.28515625" style="103" customWidth="1"/>
    <col min="5640" max="5640" width="16" style="103" customWidth="1"/>
    <col min="5641" max="5641" width="10.140625" style="103" bestFit="1" customWidth="1"/>
    <col min="5642" max="5642" width="9.28515625" style="103" bestFit="1" customWidth="1"/>
    <col min="5643" max="5888" width="7.85546875" style="103"/>
    <col min="5889" max="5890" width="3.42578125" style="103" customWidth="1"/>
    <col min="5891" max="5892" width="3.5703125" style="103" customWidth="1"/>
    <col min="5893" max="5893" width="72" style="103" customWidth="1"/>
    <col min="5894" max="5894" width="15.28515625" style="103" bestFit="1" customWidth="1"/>
    <col min="5895" max="5895" width="5.28515625" style="103" customWidth="1"/>
    <col min="5896" max="5896" width="16" style="103" customWidth="1"/>
    <col min="5897" max="5897" width="10.140625" style="103" bestFit="1" customWidth="1"/>
    <col min="5898" max="5898" width="9.28515625" style="103" bestFit="1" customWidth="1"/>
    <col min="5899" max="6144" width="7.85546875" style="103"/>
    <col min="6145" max="6146" width="3.42578125" style="103" customWidth="1"/>
    <col min="6147" max="6148" width="3.5703125" style="103" customWidth="1"/>
    <col min="6149" max="6149" width="72" style="103" customWidth="1"/>
    <col min="6150" max="6150" width="15.28515625" style="103" bestFit="1" customWidth="1"/>
    <col min="6151" max="6151" width="5.28515625" style="103" customWidth="1"/>
    <col min="6152" max="6152" width="16" style="103" customWidth="1"/>
    <col min="6153" max="6153" width="10.140625" style="103" bestFit="1" customWidth="1"/>
    <col min="6154" max="6154" width="9.28515625" style="103" bestFit="1" customWidth="1"/>
    <col min="6155" max="6400" width="7.85546875" style="103"/>
    <col min="6401" max="6402" width="3.42578125" style="103" customWidth="1"/>
    <col min="6403" max="6404" width="3.5703125" style="103" customWidth="1"/>
    <col min="6405" max="6405" width="72" style="103" customWidth="1"/>
    <col min="6406" max="6406" width="15.28515625" style="103" bestFit="1" customWidth="1"/>
    <col min="6407" max="6407" width="5.28515625" style="103" customWidth="1"/>
    <col min="6408" max="6408" width="16" style="103" customWidth="1"/>
    <col min="6409" max="6409" width="10.140625" style="103" bestFit="1" customWidth="1"/>
    <col min="6410" max="6410" width="9.28515625" style="103" bestFit="1" customWidth="1"/>
    <col min="6411" max="6656" width="7.85546875" style="103"/>
    <col min="6657" max="6658" width="3.42578125" style="103" customWidth="1"/>
    <col min="6659" max="6660" width="3.5703125" style="103" customWidth="1"/>
    <col min="6661" max="6661" width="72" style="103" customWidth="1"/>
    <col min="6662" max="6662" width="15.28515625" style="103" bestFit="1" customWidth="1"/>
    <col min="6663" max="6663" width="5.28515625" style="103" customWidth="1"/>
    <col min="6664" max="6664" width="16" style="103" customWidth="1"/>
    <col min="6665" max="6665" width="10.140625" style="103" bestFit="1" customWidth="1"/>
    <col min="6666" max="6666" width="9.28515625" style="103" bestFit="1" customWidth="1"/>
    <col min="6667" max="6912" width="7.85546875" style="103"/>
    <col min="6913" max="6914" width="3.42578125" style="103" customWidth="1"/>
    <col min="6915" max="6916" width="3.5703125" style="103" customWidth="1"/>
    <col min="6917" max="6917" width="72" style="103" customWidth="1"/>
    <col min="6918" max="6918" width="15.28515625" style="103" bestFit="1" customWidth="1"/>
    <col min="6919" max="6919" width="5.28515625" style="103" customWidth="1"/>
    <col min="6920" max="6920" width="16" style="103" customWidth="1"/>
    <col min="6921" max="6921" width="10.140625" style="103" bestFit="1" customWidth="1"/>
    <col min="6922" max="6922" width="9.28515625" style="103" bestFit="1" customWidth="1"/>
    <col min="6923" max="7168" width="7.85546875" style="103"/>
    <col min="7169" max="7170" width="3.42578125" style="103" customWidth="1"/>
    <col min="7171" max="7172" width="3.5703125" style="103" customWidth="1"/>
    <col min="7173" max="7173" width="72" style="103" customWidth="1"/>
    <col min="7174" max="7174" width="15.28515625" style="103" bestFit="1" customWidth="1"/>
    <col min="7175" max="7175" width="5.28515625" style="103" customWidth="1"/>
    <col min="7176" max="7176" width="16" style="103" customWidth="1"/>
    <col min="7177" max="7177" width="10.140625" style="103" bestFit="1" customWidth="1"/>
    <col min="7178" max="7178" width="9.28515625" style="103" bestFit="1" customWidth="1"/>
    <col min="7179" max="7424" width="7.85546875" style="103"/>
    <col min="7425" max="7426" width="3.42578125" style="103" customWidth="1"/>
    <col min="7427" max="7428" width="3.5703125" style="103" customWidth="1"/>
    <col min="7429" max="7429" width="72" style="103" customWidth="1"/>
    <col min="7430" max="7430" width="15.28515625" style="103" bestFit="1" customWidth="1"/>
    <col min="7431" max="7431" width="5.28515625" style="103" customWidth="1"/>
    <col min="7432" max="7432" width="16" style="103" customWidth="1"/>
    <col min="7433" max="7433" width="10.140625" style="103" bestFit="1" customWidth="1"/>
    <col min="7434" max="7434" width="9.28515625" style="103" bestFit="1" customWidth="1"/>
    <col min="7435" max="7680" width="7.85546875" style="103"/>
    <col min="7681" max="7682" width="3.42578125" style="103" customWidth="1"/>
    <col min="7683" max="7684" width="3.5703125" style="103" customWidth="1"/>
    <col min="7685" max="7685" width="72" style="103" customWidth="1"/>
    <col min="7686" max="7686" width="15.28515625" style="103" bestFit="1" customWidth="1"/>
    <col min="7687" max="7687" width="5.28515625" style="103" customWidth="1"/>
    <col min="7688" max="7688" width="16" style="103" customWidth="1"/>
    <col min="7689" max="7689" width="10.140625" style="103" bestFit="1" customWidth="1"/>
    <col min="7690" max="7690" width="9.28515625" style="103" bestFit="1" customWidth="1"/>
    <col min="7691" max="7936" width="7.85546875" style="103"/>
    <col min="7937" max="7938" width="3.42578125" style="103" customWidth="1"/>
    <col min="7939" max="7940" width="3.5703125" style="103" customWidth="1"/>
    <col min="7941" max="7941" width="72" style="103" customWidth="1"/>
    <col min="7942" max="7942" width="15.28515625" style="103" bestFit="1" customWidth="1"/>
    <col min="7943" max="7943" width="5.28515625" style="103" customWidth="1"/>
    <col min="7944" max="7944" width="16" style="103" customWidth="1"/>
    <col min="7945" max="7945" width="10.140625" style="103" bestFit="1" customWidth="1"/>
    <col min="7946" max="7946" width="9.28515625" style="103" bestFit="1" customWidth="1"/>
    <col min="7947" max="8192" width="7.85546875" style="103"/>
    <col min="8193" max="8194" width="3.42578125" style="103" customWidth="1"/>
    <col min="8195" max="8196" width="3.5703125" style="103" customWidth="1"/>
    <col min="8197" max="8197" width="72" style="103" customWidth="1"/>
    <col min="8198" max="8198" width="15.28515625" style="103" bestFit="1" customWidth="1"/>
    <col min="8199" max="8199" width="5.28515625" style="103" customWidth="1"/>
    <col min="8200" max="8200" width="16" style="103" customWidth="1"/>
    <col min="8201" max="8201" width="10.140625" style="103" bestFit="1" customWidth="1"/>
    <col min="8202" max="8202" width="9.28515625" style="103" bestFit="1" customWidth="1"/>
    <col min="8203" max="8448" width="7.85546875" style="103"/>
    <col min="8449" max="8450" width="3.42578125" style="103" customWidth="1"/>
    <col min="8451" max="8452" width="3.5703125" style="103" customWidth="1"/>
    <col min="8453" max="8453" width="72" style="103" customWidth="1"/>
    <col min="8454" max="8454" width="15.28515625" style="103" bestFit="1" customWidth="1"/>
    <col min="8455" max="8455" width="5.28515625" style="103" customWidth="1"/>
    <col min="8456" max="8456" width="16" style="103" customWidth="1"/>
    <col min="8457" max="8457" width="10.140625" style="103" bestFit="1" customWidth="1"/>
    <col min="8458" max="8458" width="9.28515625" style="103" bestFit="1" customWidth="1"/>
    <col min="8459" max="8704" width="7.85546875" style="103"/>
    <col min="8705" max="8706" width="3.42578125" style="103" customWidth="1"/>
    <col min="8707" max="8708" width="3.5703125" style="103" customWidth="1"/>
    <col min="8709" max="8709" width="72" style="103" customWidth="1"/>
    <col min="8710" max="8710" width="15.28515625" style="103" bestFit="1" customWidth="1"/>
    <col min="8711" max="8711" width="5.28515625" style="103" customWidth="1"/>
    <col min="8712" max="8712" width="16" style="103" customWidth="1"/>
    <col min="8713" max="8713" width="10.140625" style="103" bestFit="1" customWidth="1"/>
    <col min="8714" max="8714" width="9.28515625" style="103" bestFit="1" customWidth="1"/>
    <col min="8715" max="8960" width="7.85546875" style="103"/>
    <col min="8961" max="8962" width="3.42578125" style="103" customWidth="1"/>
    <col min="8963" max="8964" width="3.5703125" style="103" customWidth="1"/>
    <col min="8965" max="8965" width="72" style="103" customWidth="1"/>
    <col min="8966" max="8966" width="15.28515625" style="103" bestFit="1" customWidth="1"/>
    <col min="8967" max="8967" width="5.28515625" style="103" customWidth="1"/>
    <col min="8968" max="8968" width="16" style="103" customWidth="1"/>
    <col min="8969" max="8969" width="10.140625" style="103" bestFit="1" customWidth="1"/>
    <col min="8970" max="8970" width="9.28515625" style="103" bestFit="1" customWidth="1"/>
    <col min="8971" max="9216" width="7.85546875" style="103"/>
    <col min="9217" max="9218" width="3.42578125" style="103" customWidth="1"/>
    <col min="9219" max="9220" width="3.5703125" style="103" customWidth="1"/>
    <col min="9221" max="9221" width="72" style="103" customWidth="1"/>
    <col min="9222" max="9222" width="15.28515625" style="103" bestFit="1" customWidth="1"/>
    <col min="9223" max="9223" width="5.28515625" style="103" customWidth="1"/>
    <col min="9224" max="9224" width="16" style="103" customWidth="1"/>
    <col min="9225" max="9225" width="10.140625" style="103" bestFit="1" customWidth="1"/>
    <col min="9226" max="9226" width="9.28515625" style="103" bestFit="1" customWidth="1"/>
    <col min="9227" max="9472" width="7.85546875" style="103"/>
    <col min="9473" max="9474" width="3.42578125" style="103" customWidth="1"/>
    <col min="9475" max="9476" width="3.5703125" style="103" customWidth="1"/>
    <col min="9477" max="9477" width="72" style="103" customWidth="1"/>
    <col min="9478" max="9478" width="15.28515625" style="103" bestFit="1" customWidth="1"/>
    <col min="9479" max="9479" width="5.28515625" style="103" customWidth="1"/>
    <col min="9480" max="9480" width="16" style="103" customWidth="1"/>
    <col min="9481" max="9481" width="10.140625" style="103" bestFit="1" customWidth="1"/>
    <col min="9482" max="9482" width="9.28515625" style="103" bestFit="1" customWidth="1"/>
    <col min="9483" max="9728" width="7.85546875" style="103"/>
    <col min="9729" max="9730" width="3.42578125" style="103" customWidth="1"/>
    <col min="9731" max="9732" width="3.5703125" style="103" customWidth="1"/>
    <col min="9733" max="9733" width="72" style="103" customWidth="1"/>
    <col min="9734" max="9734" width="15.28515625" style="103" bestFit="1" customWidth="1"/>
    <col min="9735" max="9735" width="5.28515625" style="103" customWidth="1"/>
    <col min="9736" max="9736" width="16" style="103" customWidth="1"/>
    <col min="9737" max="9737" width="10.140625" style="103" bestFit="1" customWidth="1"/>
    <col min="9738" max="9738" width="9.28515625" style="103" bestFit="1" customWidth="1"/>
    <col min="9739" max="9984" width="7.85546875" style="103"/>
    <col min="9985" max="9986" width="3.42578125" style="103" customWidth="1"/>
    <col min="9987" max="9988" width="3.5703125" style="103" customWidth="1"/>
    <col min="9989" max="9989" width="72" style="103" customWidth="1"/>
    <col min="9990" max="9990" width="15.28515625" style="103" bestFit="1" customWidth="1"/>
    <col min="9991" max="9991" width="5.28515625" style="103" customWidth="1"/>
    <col min="9992" max="9992" width="16" style="103" customWidth="1"/>
    <col min="9993" max="9993" width="10.140625" style="103" bestFit="1" customWidth="1"/>
    <col min="9994" max="9994" width="9.28515625" style="103" bestFit="1" customWidth="1"/>
    <col min="9995" max="10240" width="7.85546875" style="103"/>
    <col min="10241" max="10242" width="3.42578125" style="103" customWidth="1"/>
    <col min="10243" max="10244" width="3.5703125" style="103" customWidth="1"/>
    <col min="10245" max="10245" width="72" style="103" customWidth="1"/>
    <col min="10246" max="10246" width="15.28515625" style="103" bestFit="1" customWidth="1"/>
    <col min="10247" max="10247" width="5.28515625" style="103" customWidth="1"/>
    <col min="10248" max="10248" width="16" style="103" customWidth="1"/>
    <col min="10249" max="10249" width="10.140625" style="103" bestFit="1" customWidth="1"/>
    <col min="10250" max="10250" width="9.28515625" style="103" bestFit="1" customWidth="1"/>
    <col min="10251" max="10496" width="7.85546875" style="103"/>
    <col min="10497" max="10498" width="3.42578125" style="103" customWidth="1"/>
    <col min="10499" max="10500" width="3.5703125" style="103" customWidth="1"/>
    <col min="10501" max="10501" width="72" style="103" customWidth="1"/>
    <col min="10502" max="10502" width="15.28515625" style="103" bestFit="1" customWidth="1"/>
    <col min="10503" max="10503" width="5.28515625" style="103" customWidth="1"/>
    <col min="10504" max="10504" width="16" style="103" customWidth="1"/>
    <col min="10505" max="10505" width="10.140625" style="103" bestFit="1" customWidth="1"/>
    <col min="10506" max="10506" width="9.28515625" style="103" bestFit="1" customWidth="1"/>
    <col min="10507" max="10752" width="7.85546875" style="103"/>
    <col min="10753" max="10754" width="3.42578125" style="103" customWidth="1"/>
    <col min="10755" max="10756" width="3.5703125" style="103" customWidth="1"/>
    <col min="10757" max="10757" width="72" style="103" customWidth="1"/>
    <col min="10758" max="10758" width="15.28515625" style="103" bestFit="1" customWidth="1"/>
    <col min="10759" max="10759" width="5.28515625" style="103" customWidth="1"/>
    <col min="10760" max="10760" width="16" style="103" customWidth="1"/>
    <col min="10761" max="10761" width="10.140625" style="103" bestFit="1" customWidth="1"/>
    <col min="10762" max="10762" width="9.28515625" style="103" bestFit="1" customWidth="1"/>
    <col min="10763" max="11008" width="7.85546875" style="103"/>
    <col min="11009" max="11010" width="3.42578125" style="103" customWidth="1"/>
    <col min="11011" max="11012" width="3.5703125" style="103" customWidth="1"/>
    <col min="11013" max="11013" width="72" style="103" customWidth="1"/>
    <col min="11014" max="11014" width="15.28515625" style="103" bestFit="1" customWidth="1"/>
    <col min="11015" max="11015" width="5.28515625" style="103" customWidth="1"/>
    <col min="11016" max="11016" width="16" style="103" customWidth="1"/>
    <col min="11017" max="11017" width="10.140625" style="103" bestFit="1" customWidth="1"/>
    <col min="11018" max="11018" width="9.28515625" style="103" bestFit="1" customWidth="1"/>
    <col min="11019" max="11264" width="7.85546875" style="103"/>
    <col min="11265" max="11266" width="3.42578125" style="103" customWidth="1"/>
    <col min="11267" max="11268" width="3.5703125" style="103" customWidth="1"/>
    <col min="11269" max="11269" width="72" style="103" customWidth="1"/>
    <col min="11270" max="11270" width="15.28515625" style="103" bestFit="1" customWidth="1"/>
    <col min="11271" max="11271" width="5.28515625" style="103" customWidth="1"/>
    <col min="11272" max="11272" width="16" style="103" customWidth="1"/>
    <col min="11273" max="11273" width="10.140625" style="103" bestFit="1" customWidth="1"/>
    <col min="11274" max="11274" width="9.28515625" style="103" bestFit="1" customWidth="1"/>
    <col min="11275" max="11520" width="7.85546875" style="103"/>
    <col min="11521" max="11522" width="3.42578125" style="103" customWidth="1"/>
    <col min="11523" max="11524" width="3.5703125" style="103" customWidth="1"/>
    <col min="11525" max="11525" width="72" style="103" customWidth="1"/>
    <col min="11526" max="11526" width="15.28515625" style="103" bestFit="1" customWidth="1"/>
    <col min="11527" max="11527" width="5.28515625" style="103" customWidth="1"/>
    <col min="11528" max="11528" width="16" style="103" customWidth="1"/>
    <col min="11529" max="11529" width="10.140625" style="103" bestFit="1" customWidth="1"/>
    <col min="11530" max="11530" width="9.28515625" style="103" bestFit="1" customWidth="1"/>
    <col min="11531" max="11776" width="7.85546875" style="103"/>
    <col min="11777" max="11778" width="3.42578125" style="103" customWidth="1"/>
    <col min="11779" max="11780" width="3.5703125" style="103" customWidth="1"/>
    <col min="11781" max="11781" width="72" style="103" customWidth="1"/>
    <col min="11782" max="11782" width="15.28515625" style="103" bestFit="1" customWidth="1"/>
    <col min="11783" max="11783" width="5.28515625" style="103" customWidth="1"/>
    <col min="11784" max="11784" width="16" style="103" customWidth="1"/>
    <col min="11785" max="11785" width="10.140625" style="103" bestFit="1" customWidth="1"/>
    <col min="11786" max="11786" width="9.28515625" style="103" bestFit="1" customWidth="1"/>
    <col min="11787" max="12032" width="7.85546875" style="103"/>
    <col min="12033" max="12034" width="3.42578125" style="103" customWidth="1"/>
    <col min="12035" max="12036" width="3.5703125" style="103" customWidth="1"/>
    <col min="12037" max="12037" width="72" style="103" customWidth="1"/>
    <col min="12038" max="12038" width="15.28515625" style="103" bestFit="1" customWidth="1"/>
    <col min="12039" max="12039" width="5.28515625" style="103" customWidth="1"/>
    <col min="12040" max="12040" width="16" style="103" customWidth="1"/>
    <col min="12041" max="12041" width="10.140625" style="103" bestFit="1" customWidth="1"/>
    <col min="12042" max="12042" width="9.28515625" style="103" bestFit="1" customWidth="1"/>
    <col min="12043" max="12288" width="7.85546875" style="103"/>
    <col min="12289" max="12290" width="3.42578125" style="103" customWidth="1"/>
    <col min="12291" max="12292" width="3.5703125" style="103" customWidth="1"/>
    <col min="12293" max="12293" width="72" style="103" customWidth="1"/>
    <col min="12294" max="12294" width="15.28515625" style="103" bestFit="1" customWidth="1"/>
    <col min="12295" max="12295" width="5.28515625" style="103" customWidth="1"/>
    <col min="12296" max="12296" width="16" style="103" customWidth="1"/>
    <col min="12297" max="12297" width="10.140625" style="103" bestFit="1" customWidth="1"/>
    <col min="12298" max="12298" width="9.28515625" style="103" bestFit="1" customWidth="1"/>
    <col min="12299" max="12544" width="7.85546875" style="103"/>
    <col min="12545" max="12546" width="3.42578125" style="103" customWidth="1"/>
    <col min="12547" max="12548" width="3.5703125" style="103" customWidth="1"/>
    <col min="12549" max="12549" width="72" style="103" customWidth="1"/>
    <col min="12550" max="12550" width="15.28515625" style="103" bestFit="1" customWidth="1"/>
    <col min="12551" max="12551" width="5.28515625" style="103" customWidth="1"/>
    <col min="12552" max="12552" width="16" style="103" customWidth="1"/>
    <col min="12553" max="12553" width="10.140625" style="103" bestFit="1" customWidth="1"/>
    <col min="12554" max="12554" width="9.28515625" style="103" bestFit="1" customWidth="1"/>
    <col min="12555" max="12800" width="7.85546875" style="103"/>
    <col min="12801" max="12802" width="3.42578125" style="103" customWidth="1"/>
    <col min="12803" max="12804" width="3.5703125" style="103" customWidth="1"/>
    <col min="12805" max="12805" width="72" style="103" customWidth="1"/>
    <col min="12806" max="12806" width="15.28515625" style="103" bestFit="1" customWidth="1"/>
    <col min="12807" max="12807" width="5.28515625" style="103" customWidth="1"/>
    <col min="12808" max="12808" width="16" style="103" customWidth="1"/>
    <col min="12809" max="12809" width="10.140625" style="103" bestFit="1" customWidth="1"/>
    <col min="12810" max="12810" width="9.28515625" style="103" bestFit="1" customWidth="1"/>
    <col min="12811" max="13056" width="7.85546875" style="103"/>
    <col min="13057" max="13058" width="3.42578125" style="103" customWidth="1"/>
    <col min="13059" max="13060" width="3.5703125" style="103" customWidth="1"/>
    <col min="13061" max="13061" width="72" style="103" customWidth="1"/>
    <col min="13062" max="13062" width="15.28515625" style="103" bestFit="1" customWidth="1"/>
    <col min="13063" max="13063" width="5.28515625" style="103" customWidth="1"/>
    <col min="13064" max="13064" width="16" style="103" customWidth="1"/>
    <col min="13065" max="13065" width="10.140625" style="103" bestFit="1" customWidth="1"/>
    <col min="13066" max="13066" width="9.28515625" style="103" bestFit="1" customWidth="1"/>
    <col min="13067" max="13312" width="7.85546875" style="103"/>
    <col min="13313" max="13314" width="3.42578125" style="103" customWidth="1"/>
    <col min="13315" max="13316" width="3.5703125" style="103" customWidth="1"/>
    <col min="13317" max="13317" width="72" style="103" customWidth="1"/>
    <col min="13318" max="13318" width="15.28515625" style="103" bestFit="1" customWidth="1"/>
    <col min="13319" max="13319" width="5.28515625" style="103" customWidth="1"/>
    <col min="13320" max="13320" width="16" style="103" customWidth="1"/>
    <col min="13321" max="13321" width="10.140625" style="103" bestFit="1" customWidth="1"/>
    <col min="13322" max="13322" width="9.28515625" style="103" bestFit="1" customWidth="1"/>
    <col min="13323" max="13568" width="7.85546875" style="103"/>
    <col min="13569" max="13570" width="3.42578125" style="103" customWidth="1"/>
    <col min="13571" max="13572" width="3.5703125" style="103" customWidth="1"/>
    <col min="13573" max="13573" width="72" style="103" customWidth="1"/>
    <col min="13574" max="13574" width="15.28515625" style="103" bestFit="1" customWidth="1"/>
    <col min="13575" max="13575" width="5.28515625" style="103" customWidth="1"/>
    <col min="13576" max="13576" width="16" style="103" customWidth="1"/>
    <col min="13577" max="13577" width="10.140625" style="103" bestFit="1" customWidth="1"/>
    <col min="13578" max="13578" width="9.28515625" style="103" bestFit="1" customWidth="1"/>
    <col min="13579" max="13824" width="7.85546875" style="103"/>
    <col min="13825" max="13826" width="3.42578125" style="103" customWidth="1"/>
    <col min="13827" max="13828" width="3.5703125" style="103" customWidth="1"/>
    <col min="13829" max="13829" width="72" style="103" customWidth="1"/>
    <col min="13830" max="13830" width="15.28515625" style="103" bestFit="1" customWidth="1"/>
    <col min="13831" max="13831" width="5.28515625" style="103" customWidth="1"/>
    <col min="13832" max="13832" width="16" style="103" customWidth="1"/>
    <col min="13833" max="13833" width="10.140625" style="103" bestFit="1" customWidth="1"/>
    <col min="13834" max="13834" width="9.28515625" style="103" bestFit="1" customWidth="1"/>
    <col min="13835" max="14080" width="7.85546875" style="103"/>
    <col min="14081" max="14082" width="3.42578125" style="103" customWidth="1"/>
    <col min="14083" max="14084" width="3.5703125" style="103" customWidth="1"/>
    <col min="14085" max="14085" width="72" style="103" customWidth="1"/>
    <col min="14086" max="14086" width="15.28515625" style="103" bestFit="1" customWidth="1"/>
    <col min="14087" max="14087" width="5.28515625" style="103" customWidth="1"/>
    <col min="14088" max="14088" width="16" style="103" customWidth="1"/>
    <col min="14089" max="14089" width="10.140625" style="103" bestFit="1" customWidth="1"/>
    <col min="14090" max="14090" width="9.28515625" style="103" bestFit="1" customWidth="1"/>
    <col min="14091" max="14336" width="7.85546875" style="103"/>
    <col min="14337" max="14338" width="3.42578125" style="103" customWidth="1"/>
    <col min="14339" max="14340" width="3.5703125" style="103" customWidth="1"/>
    <col min="14341" max="14341" width="72" style="103" customWidth="1"/>
    <col min="14342" max="14342" width="15.28515625" style="103" bestFit="1" customWidth="1"/>
    <col min="14343" max="14343" width="5.28515625" style="103" customWidth="1"/>
    <col min="14344" max="14344" width="16" style="103" customWidth="1"/>
    <col min="14345" max="14345" width="10.140625" style="103" bestFit="1" customWidth="1"/>
    <col min="14346" max="14346" width="9.28515625" style="103" bestFit="1" customWidth="1"/>
    <col min="14347" max="14592" width="7.85546875" style="103"/>
    <col min="14593" max="14594" width="3.42578125" style="103" customWidth="1"/>
    <col min="14595" max="14596" width="3.5703125" style="103" customWidth="1"/>
    <col min="14597" max="14597" width="72" style="103" customWidth="1"/>
    <col min="14598" max="14598" width="15.28515625" style="103" bestFit="1" customWidth="1"/>
    <col min="14599" max="14599" width="5.28515625" style="103" customWidth="1"/>
    <col min="14600" max="14600" width="16" style="103" customWidth="1"/>
    <col min="14601" max="14601" width="10.140625" style="103" bestFit="1" customWidth="1"/>
    <col min="14602" max="14602" width="9.28515625" style="103" bestFit="1" customWidth="1"/>
    <col min="14603" max="14848" width="7.85546875" style="103"/>
    <col min="14849" max="14850" width="3.42578125" style="103" customWidth="1"/>
    <col min="14851" max="14852" width="3.5703125" style="103" customWidth="1"/>
    <col min="14853" max="14853" width="72" style="103" customWidth="1"/>
    <col min="14854" max="14854" width="15.28515625" style="103" bestFit="1" customWidth="1"/>
    <col min="14855" max="14855" width="5.28515625" style="103" customWidth="1"/>
    <col min="14856" max="14856" width="16" style="103" customWidth="1"/>
    <col min="14857" max="14857" width="10.140625" style="103" bestFit="1" customWidth="1"/>
    <col min="14858" max="14858" width="9.28515625" style="103" bestFit="1" customWidth="1"/>
    <col min="14859" max="15104" width="7.85546875" style="103"/>
    <col min="15105" max="15106" width="3.42578125" style="103" customWidth="1"/>
    <col min="15107" max="15108" width="3.5703125" style="103" customWidth="1"/>
    <col min="15109" max="15109" width="72" style="103" customWidth="1"/>
    <col min="15110" max="15110" width="15.28515625" style="103" bestFit="1" customWidth="1"/>
    <col min="15111" max="15111" width="5.28515625" style="103" customWidth="1"/>
    <col min="15112" max="15112" width="16" style="103" customWidth="1"/>
    <col min="15113" max="15113" width="10.140625" style="103" bestFit="1" customWidth="1"/>
    <col min="15114" max="15114" width="9.28515625" style="103" bestFit="1" customWidth="1"/>
    <col min="15115" max="15360" width="7.85546875" style="103"/>
    <col min="15361" max="15362" width="3.42578125" style="103" customWidth="1"/>
    <col min="15363" max="15364" width="3.5703125" style="103" customWidth="1"/>
    <col min="15365" max="15365" width="72" style="103" customWidth="1"/>
    <col min="15366" max="15366" width="15.28515625" style="103" bestFit="1" customWidth="1"/>
    <col min="15367" max="15367" width="5.28515625" style="103" customWidth="1"/>
    <col min="15368" max="15368" width="16" style="103" customWidth="1"/>
    <col min="15369" max="15369" width="10.140625" style="103" bestFit="1" customWidth="1"/>
    <col min="15370" max="15370" width="9.28515625" style="103" bestFit="1" customWidth="1"/>
    <col min="15371" max="15616" width="7.85546875" style="103"/>
    <col min="15617" max="15618" width="3.42578125" style="103" customWidth="1"/>
    <col min="15619" max="15620" width="3.5703125" style="103" customWidth="1"/>
    <col min="15621" max="15621" width="72" style="103" customWidth="1"/>
    <col min="15622" max="15622" width="15.28515625" style="103" bestFit="1" customWidth="1"/>
    <col min="15623" max="15623" width="5.28515625" style="103" customWidth="1"/>
    <col min="15624" max="15624" width="16" style="103" customWidth="1"/>
    <col min="15625" max="15625" width="10.140625" style="103" bestFit="1" customWidth="1"/>
    <col min="15626" max="15626" width="9.28515625" style="103" bestFit="1" customWidth="1"/>
    <col min="15627" max="15872" width="7.85546875" style="103"/>
    <col min="15873" max="15874" width="3.42578125" style="103" customWidth="1"/>
    <col min="15875" max="15876" width="3.5703125" style="103" customWidth="1"/>
    <col min="15877" max="15877" width="72" style="103" customWidth="1"/>
    <col min="15878" max="15878" width="15.28515625" style="103" bestFit="1" customWidth="1"/>
    <col min="15879" max="15879" width="5.28515625" style="103" customWidth="1"/>
    <col min="15880" max="15880" width="16" style="103" customWidth="1"/>
    <col min="15881" max="15881" width="10.140625" style="103" bestFit="1" customWidth="1"/>
    <col min="15882" max="15882" width="9.28515625" style="103" bestFit="1" customWidth="1"/>
    <col min="15883" max="16128" width="7.85546875" style="103"/>
    <col min="16129" max="16130" width="3.42578125" style="103" customWidth="1"/>
    <col min="16131" max="16132" width="3.5703125" style="103" customWidth="1"/>
    <col min="16133" max="16133" width="72" style="103" customWidth="1"/>
    <col min="16134" max="16134" width="15.28515625" style="103" bestFit="1" customWidth="1"/>
    <col min="16135" max="16135" width="5.28515625" style="103" customWidth="1"/>
    <col min="16136" max="16136" width="16" style="103" customWidth="1"/>
    <col min="16137" max="16137" width="10.140625" style="103" bestFit="1" customWidth="1"/>
    <col min="16138" max="16138" width="9.28515625" style="103" bestFit="1" customWidth="1"/>
    <col min="16139" max="16384" width="7.85546875" style="103"/>
  </cols>
  <sheetData>
    <row r="1" spans="1:9" ht="15.95" customHeight="1" x14ac:dyDescent="0.25">
      <c r="A1" s="92"/>
      <c r="B1" s="73"/>
      <c r="C1" s="73"/>
      <c r="D1" s="73"/>
      <c r="E1" s="73"/>
      <c r="F1" s="195"/>
      <c r="I1" s="195" t="s">
        <v>1018</v>
      </c>
    </row>
    <row r="2" spans="1:9" ht="15.95" customHeight="1" x14ac:dyDescent="0.25">
      <c r="A2" s="196"/>
      <c r="B2" s="196"/>
      <c r="C2" s="196"/>
      <c r="D2" s="196"/>
      <c r="E2" s="196"/>
      <c r="F2" s="196"/>
    </row>
    <row r="3" spans="1:9" s="197" customFormat="1" ht="15.95" customHeight="1" x14ac:dyDescent="0.25">
      <c r="A3" s="282"/>
      <c r="B3" s="282"/>
      <c r="C3" s="282"/>
      <c r="D3" s="282"/>
      <c r="E3" s="282"/>
      <c r="F3" s="282"/>
      <c r="G3" s="282"/>
      <c r="H3" s="282"/>
      <c r="I3" s="282"/>
    </row>
    <row r="4" spans="1:9" s="197" customFormat="1" ht="15.95" customHeight="1" x14ac:dyDescent="0.25">
      <c r="A4" s="283" t="s">
        <v>961</v>
      </c>
      <c r="B4" s="283"/>
      <c r="C4" s="283"/>
      <c r="D4" s="283"/>
      <c r="E4" s="283"/>
      <c r="F4" s="283"/>
      <c r="G4" s="283"/>
      <c r="H4" s="283"/>
      <c r="I4" s="283"/>
    </row>
    <row r="5" spans="1:9" ht="15.95" customHeight="1" thickBot="1" x14ac:dyDescent="0.3">
      <c r="A5" s="199"/>
      <c r="B5" s="199"/>
      <c r="C5" s="199"/>
      <c r="D5" s="199"/>
      <c r="E5" s="199"/>
      <c r="F5" s="15"/>
    </row>
    <row r="6" spans="1:9" ht="35.25" customHeight="1" thickBot="1" x14ac:dyDescent="0.3">
      <c r="A6" s="288" t="s">
        <v>962</v>
      </c>
      <c r="B6" s="289"/>
      <c r="C6" s="289"/>
      <c r="D6" s="289"/>
      <c r="E6" s="289"/>
      <c r="F6" s="236" t="s">
        <v>989</v>
      </c>
      <c r="G6" s="236" t="s">
        <v>990</v>
      </c>
      <c r="H6" s="236" t="s">
        <v>426</v>
      </c>
      <c r="I6" s="237" t="s">
        <v>427</v>
      </c>
    </row>
    <row r="7" spans="1:9" s="72" customFormat="1" ht="15.95" customHeight="1" x14ac:dyDescent="0.25">
      <c r="A7" s="200"/>
      <c r="B7" s="295" t="s">
        <v>963</v>
      </c>
      <c r="C7" s="296"/>
      <c r="D7" s="296"/>
      <c r="E7" s="296"/>
      <c r="F7" s="232"/>
      <c r="G7" s="232"/>
      <c r="H7" s="216"/>
      <c r="I7" s="217"/>
    </row>
    <row r="8" spans="1:9" s="72" customFormat="1" ht="15.95" customHeight="1" x14ac:dyDescent="0.25">
      <c r="A8" s="205"/>
      <c r="B8" s="201"/>
      <c r="C8" s="292" t="s">
        <v>823</v>
      </c>
      <c r="D8" s="293"/>
      <c r="E8" s="293"/>
      <c r="F8" s="222">
        <f t="shared" ref="F8:G8" si="0">SUM(F9:F20)</f>
        <v>142830922</v>
      </c>
      <c r="G8" s="222">
        <f t="shared" si="0"/>
        <v>83329724</v>
      </c>
      <c r="H8" s="222">
        <f>SUM(H9:H20)</f>
        <v>83330024</v>
      </c>
      <c r="I8" s="223">
        <f>+H8/G8</f>
        <v>1.00000360015593</v>
      </c>
    </row>
    <row r="9" spans="1:9" s="72" customFormat="1" ht="15.95" customHeight="1" x14ac:dyDescent="0.25">
      <c r="A9" s="205"/>
      <c r="B9" s="201"/>
      <c r="C9" s="202"/>
      <c r="D9" s="202" t="s">
        <v>824</v>
      </c>
      <c r="E9" s="202"/>
      <c r="F9" s="218">
        <v>7620000</v>
      </c>
      <c r="G9" s="218">
        <v>7620000</v>
      </c>
      <c r="H9" s="219">
        <f>6000000*1.27</f>
        <v>7620000</v>
      </c>
      <c r="I9" s="220">
        <f t="shared" ref="I9:I40" si="1">+H9/G9</f>
        <v>1</v>
      </c>
    </row>
    <row r="10" spans="1:9" s="72" customFormat="1" ht="15.95" customHeight="1" x14ac:dyDescent="0.25">
      <c r="A10" s="205"/>
      <c r="B10" s="201"/>
      <c r="C10" s="202"/>
      <c r="D10" s="284" t="s">
        <v>964</v>
      </c>
      <c r="E10" s="284"/>
      <c r="F10" s="218">
        <v>0</v>
      </c>
      <c r="G10" s="218">
        <v>603509</v>
      </c>
      <c r="H10" s="219">
        <f>1834+10186+125750+465739</f>
        <v>603509</v>
      </c>
      <c r="I10" s="220">
        <f t="shared" si="1"/>
        <v>1</v>
      </c>
    </row>
    <row r="11" spans="1:9" s="72" customFormat="1" ht="15.95" customHeight="1" x14ac:dyDescent="0.25">
      <c r="A11" s="205"/>
      <c r="B11" s="201"/>
      <c r="C11" s="202"/>
      <c r="D11" s="284" t="s">
        <v>965</v>
      </c>
      <c r="E11" s="284"/>
      <c r="F11" s="218">
        <v>0</v>
      </c>
      <c r="G11" s="218">
        <v>556264</v>
      </c>
      <c r="H11" s="219">
        <f>9238+34216+21258+78732+11540+42740+11370+42110+13770+51000+189205+51085+300</f>
        <v>556564</v>
      </c>
      <c r="I11" s="220">
        <f t="shared" si="1"/>
        <v>1.0005393122689945</v>
      </c>
    </row>
    <row r="12" spans="1:9" s="72" customFormat="1" ht="15.95" customHeight="1" x14ac:dyDescent="0.25">
      <c r="A12" s="205"/>
      <c r="B12" s="201"/>
      <c r="C12" s="202"/>
      <c r="D12" s="284" t="s">
        <v>966</v>
      </c>
      <c r="E12" s="284"/>
      <c r="F12" s="218">
        <v>0</v>
      </c>
      <c r="G12" s="218">
        <v>381000</v>
      </c>
      <c r="H12" s="219">
        <f>81000+300000</f>
        <v>381000</v>
      </c>
      <c r="I12" s="220">
        <f t="shared" si="1"/>
        <v>1</v>
      </c>
    </row>
    <row r="13" spans="1:9" s="72" customFormat="1" ht="15.95" customHeight="1" x14ac:dyDescent="0.25">
      <c r="A13" s="205"/>
      <c r="B13" s="201"/>
      <c r="C13" s="202"/>
      <c r="D13" s="284" t="s">
        <v>967</v>
      </c>
      <c r="E13" s="284"/>
      <c r="F13" s="218">
        <v>31853822</v>
      </c>
      <c r="G13" s="218">
        <v>28728635</v>
      </c>
      <c r="H13" s="219">
        <f>19781750+985000+6731000+500000+730885</f>
        <v>28728635</v>
      </c>
      <c r="I13" s="220">
        <f t="shared" si="1"/>
        <v>1</v>
      </c>
    </row>
    <row r="14" spans="1:9" s="72" customFormat="1" ht="15.95" customHeight="1" x14ac:dyDescent="0.25">
      <c r="A14" s="205"/>
      <c r="B14" s="201"/>
      <c r="C14" s="202"/>
      <c r="D14" s="284" t="s">
        <v>968</v>
      </c>
      <c r="E14" s="284"/>
      <c r="F14" s="218">
        <v>100000000</v>
      </c>
      <c r="G14" s="218">
        <v>30594397</v>
      </c>
      <c r="H14" s="219">
        <f>20009397+100000+5080000+3500000+1905000</f>
        <v>30594397</v>
      </c>
      <c r="I14" s="220">
        <f t="shared" si="1"/>
        <v>1</v>
      </c>
    </row>
    <row r="15" spans="1:9" s="72" customFormat="1" ht="15.95" customHeight="1" x14ac:dyDescent="0.25">
      <c r="A15" s="205"/>
      <c r="B15" s="201"/>
      <c r="C15" s="202"/>
      <c r="D15" s="284" t="s">
        <v>969</v>
      </c>
      <c r="E15" s="284"/>
      <c r="F15" s="218">
        <v>3000000</v>
      </c>
      <c r="G15" s="218">
        <v>3346000</v>
      </c>
      <c r="H15" s="219">
        <f>44000+3302000</f>
        <v>3346000</v>
      </c>
      <c r="I15" s="220">
        <f t="shared" si="1"/>
        <v>1</v>
      </c>
    </row>
    <row r="16" spans="1:9" s="72" customFormat="1" ht="15.95" customHeight="1" x14ac:dyDescent="0.25">
      <c r="A16" s="205"/>
      <c r="B16" s="201"/>
      <c r="C16" s="202"/>
      <c r="D16" s="284" t="s">
        <v>970</v>
      </c>
      <c r="E16" s="284"/>
      <c r="F16" s="218">
        <v>0</v>
      </c>
      <c r="G16" s="218">
        <v>290091</v>
      </c>
      <c r="H16" s="219">
        <f>228418+61673</f>
        <v>290091</v>
      </c>
      <c r="I16" s="220">
        <f t="shared" si="1"/>
        <v>1</v>
      </c>
    </row>
    <row r="17" spans="1:12" s="72" customFormat="1" ht="15.95" customHeight="1" x14ac:dyDescent="0.25">
      <c r="A17" s="205"/>
      <c r="B17" s="201"/>
      <c r="C17" s="202"/>
      <c r="D17" s="284" t="s">
        <v>971</v>
      </c>
      <c r="E17" s="284"/>
      <c r="F17" s="218">
        <v>0</v>
      </c>
      <c r="G17" s="218">
        <v>9540000</v>
      </c>
      <c r="H17" s="219">
        <v>9540000</v>
      </c>
      <c r="I17" s="220">
        <f t="shared" si="1"/>
        <v>1</v>
      </c>
    </row>
    <row r="18" spans="1:12" s="72" customFormat="1" ht="15.95" customHeight="1" x14ac:dyDescent="0.25">
      <c r="A18" s="205"/>
      <c r="B18" s="201"/>
      <c r="C18" s="202"/>
      <c r="D18" s="284" t="s">
        <v>972</v>
      </c>
      <c r="E18" s="284"/>
      <c r="F18" s="218">
        <v>0</v>
      </c>
      <c r="G18" s="218">
        <v>437928</v>
      </c>
      <c r="H18" s="219">
        <f>344825+93103</f>
        <v>437928</v>
      </c>
      <c r="I18" s="220">
        <f t="shared" si="1"/>
        <v>1</v>
      </c>
    </row>
    <row r="19" spans="1:12" s="72" customFormat="1" ht="28.5" customHeight="1" x14ac:dyDescent="0.25">
      <c r="A19" s="205"/>
      <c r="B19" s="201"/>
      <c r="C19" s="202"/>
      <c r="D19" s="290" t="s">
        <v>985</v>
      </c>
      <c r="E19" s="290"/>
      <c r="F19" s="218"/>
      <c r="G19" s="218">
        <v>1231900</v>
      </c>
      <c r="H19" s="219">
        <v>1231900</v>
      </c>
      <c r="I19" s="220">
        <f t="shared" si="1"/>
        <v>1</v>
      </c>
    </row>
    <row r="20" spans="1:12" s="72" customFormat="1" ht="15.95" customHeight="1" x14ac:dyDescent="0.25">
      <c r="A20" s="205"/>
      <c r="B20" s="201"/>
      <c r="C20" s="202"/>
      <c r="D20" s="284" t="s">
        <v>944</v>
      </c>
      <c r="E20" s="284"/>
      <c r="F20" s="218">
        <v>357100</v>
      </c>
      <c r="G20" s="218">
        <v>0</v>
      </c>
      <c r="H20" s="219">
        <v>0</v>
      </c>
      <c r="I20" s="220" t="s">
        <v>825</v>
      </c>
    </row>
    <row r="21" spans="1:12" ht="15.95" customHeight="1" x14ac:dyDescent="0.25">
      <c r="A21" s="203"/>
      <c r="B21" s="204"/>
      <c r="C21" s="292" t="s">
        <v>945</v>
      </c>
      <c r="D21" s="293"/>
      <c r="E21" s="293"/>
      <c r="F21" s="222">
        <f t="shared" ref="F21:G21" si="2">SUM(F22:F22)</f>
        <v>64963722</v>
      </c>
      <c r="G21" s="222">
        <f t="shared" si="2"/>
        <v>50420750</v>
      </c>
      <c r="H21" s="222">
        <f>SUM(H22:H22)</f>
        <v>50406503</v>
      </c>
      <c r="I21" s="223">
        <f t="shared" si="1"/>
        <v>0.99971743776123922</v>
      </c>
      <c r="L21" s="104"/>
    </row>
    <row r="22" spans="1:12" ht="15.95" customHeight="1" x14ac:dyDescent="0.25">
      <c r="A22" s="203"/>
      <c r="B22" s="204"/>
      <c r="C22" s="201"/>
      <c r="D22" s="284" t="s">
        <v>973</v>
      </c>
      <c r="E22" s="284"/>
      <c r="F22" s="218">
        <v>64963722</v>
      </c>
      <c r="G22" s="218">
        <f>50406503+140808074-140793827</f>
        <v>50420750</v>
      </c>
      <c r="H22" s="221">
        <f>456223+49950280</f>
        <v>50406503</v>
      </c>
      <c r="I22" s="220">
        <f t="shared" si="1"/>
        <v>0.99971743776123922</v>
      </c>
      <c r="L22" s="104"/>
    </row>
    <row r="23" spans="1:12" s="72" customFormat="1" ht="15.95" customHeight="1" x14ac:dyDescent="0.25">
      <c r="A23" s="205"/>
      <c r="B23" s="204"/>
      <c r="C23" s="292" t="s">
        <v>431</v>
      </c>
      <c r="D23" s="293"/>
      <c r="E23" s="293"/>
      <c r="F23" s="222">
        <f t="shared" ref="F23:G23" si="3">SUM(F25+F24)</f>
        <v>7000000</v>
      </c>
      <c r="G23" s="222">
        <f t="shared" si="3"/>
        <v>7057300</v>
      </c>
      <c r="H23" s="222">
        <f>SUM(H25+H24)</f>
        <v>7057300</v>
      </c>
      <c r="I23" s="223">
        <f t="shared" si="1"/>
        <v>1</v>
      </c>
    </row>
    <row r="24" spans="1:12" s="72" customFormat="1" ht="15.95" customHeight="1" x14ac:dyDescent="0.25">
      <c r="A24" s="205"/>
      <c r="B24" s="204"/>
      <c r="C24" s="201"/>
      <c r="D24" s="284" t="s">
        <v>974</v>
      </c>
      <c r="E24" s="284"/>
      <c r="F24" s="218">
        <v>0</v>
      </c>
      <c r="G24" s="218">
        <v>720000</v>
      </c>
      <c r="H24" s="219">
        <v>720000</v>
      </c>
      <c r="I24" s="220">
        <f t="shared" si="1"/>
        <v>1</v>
      </c>
    </row>
    <row r="25" spans="1:12" ht="15.95" customHeight="1" thickBot="1" x14ac:dyDescent="0.3">
      <c r="A25" s="233"/>
      <c r="B25" s="225"/>
      <c r="C25" s="234"/>
      <c r="D25" s="294" t="s">
        <v>975</v>
      </c>
      <c r="E25" s="294"/>
      <c r="F25" s="235">
        <v>7000000</v>
      </c>
      <c r="G25" s="235">
        <v>6337300</v>
      </c>
      <c r="H25" s="228">
        <v>6337300</v>
      </c>
      <c r="I25" s="229">
        <f t="shared" si="1"/>
        <v>1</v>
      </c>
    </row>
    <row r="26" spans="1:12" ht="30" customHeight="1" thickBot="1" x14ac:dyDescent="0.3">
      <c r="A26" s="288" t="s">
        <v>976</v>
      </c>
      <c r="B26" s="289"/>
      <c r="C26" s="289"/>
      <c r="D26" s="289"/>
      <c r="E26" s="289"/>
      <c r="F26" s="230">
        <f t="shared" ref="F26:G26" si="4">+F23+F8+F21</f>
        <v>214794644</v>
      </c>
      <c r="G26" s="230">
        <f t="shared" si="4"/>
        <v>140807774</v>
      </c>
      <c r="H26" s="230">
        <f>+H23+H8+H21</f>
        <v>140793827</v>
      </c>
      <c r="I26" s="231">
        <f t="shared" si="1"/>
        <v>0.99990095007112323</v>
      </c>
      <c r="K26" s="104"/>
      <c r="L26" s="104"/>
    </row>
    <row r="27" spans="1:12" ht="15.95" customHeight="1" thickBot="1" x14ac:dyDescent="0.3">
      <c r="I27" s="209"/>
      <c r="J27" s="104"/>
    </row>
    <row r="28" spans="1:12" ht="30" customHeight="1" thickBot="1" x14ac:dyDescent="0.3">
      <c r="A28" s="286" t="s">
        <v>977</v>
      </c>
      <c r="B28" s="287"/>
      <c r="C28" s="287"/>
      <c r="D28" s="287"/>
      <c r="E28" s="287"/>
      <c r="F28" s="210" t="s">
        <v>989</v>
      </c>
      <c r="G28" s="210" t="s">
        <v>990</v>
      </c>
      <c r="H28" s="210" t="s">
        <v>426</v>
      </c>
      <c r="I28" s="211" t="s">
        <v>427</v>
      </c>
      <c r="L28" s="104"/>
    </row>
    <row r="29" spans="1:12" ht="15.95" customHeight="1" x14ac:dyDescent="0.25">
      <c r="A29" s="214"/>
      <c r="B29" s="215"/>
      <c r="C29" s="295" t="s">
        <v>823</v>
      </c>
      <c r="D29" s="296"/>
      <c r="E29" s="296"/>
      <c r="F29" s="216">
        <f t="shared" ref="F29:G29" si="5">SUM(F30:F32)</f>
        <v>20000001</v>
      </c>
      <c r="G29" s="216">
        <f t="shared" si="5"/>
        <v>11051177</v>
      </c>
      <c r="H29" s="216">
        <f>SUM(H30:H32)</f>
        <v>11051177</v>
      </c>
      <c r="I29" s="243">
        <f t="shared" si="1"/>
        <v>1</v>
      </c>
      <c r="L29" s="104"/>
    </row>
    <row r="30" spans="1:12" ht="15.95" customHeight="1" x14ac:dyDescent="0.25">
      <c r="A30" s="203"/>
      <c r="B30" s="204"/>
      <c r="C30" s="201"/>
      <c r="D30" s="284" t="s">
        <v>978</v>
      </c>
      <c r="E30" s="284"/>
      <c r="F30" s="218">
        <v>10000001</v>
      </c>
      <c r="G30" s="218">
        <v>0</v>
      </c>
      <c r="H30" s="219">
        <v>0</v>
      </c>
      <c r="I30" s="244" t="s">
        <v>825</v>
      </c>
      <c r="L30" s="104"/>
    </row>
    <row r="31" spans="1:12" ht="15.95" customHeight="1" x14ac:dyDescent="0.25">
      <c r="A31" s="203"/>
      <c r="B31" s="204"/>
      <c r="C31" s="201"/>
      <c r="D31" s="284" t="s">
        <v>979</v>
      </c>
      <c r="E31" s="284"/>
      <c r="F31" s="218">
        <v>0</v>
      </c>
      <c r="G31" s="218">
        <v>4397050</v>
      </c>
      <c r="H31" s="219">
        <f>846450+3135000+60000+75600+280000</f>
        <v>4397050</v>
      </c>
      <c r="I31" s="244">
        <f t="shared" si="1"/>
        <v>1</v>
      </c>
      <c r="L31" s="104"/>
    </row>
    <row r="32" spans="1:12" ht="15.95" customHeight="1" x14ac:dyDescent="0.25">
      <c r="A32" s="203"/>
      <c r="B32" s="204"/>
      <c r="C32" s="206"/>
      <c r="D32" s="291" t="s">
        <v>980</v>
      </c>
      <c r="E32" s="291"/>
      <c r="F32" s="221">
        <v>10000000</v>
      </c>
      <c r="G32" s="221">
        <v>6654127</v>
      </c>
      <c r="H32" s="219">
        <f>6554127+100000</f>
        <v>6654127</v>
      </c>
      <c r="I32" s="244">
        <f t="shared" si="1"/>
        <v>1</v>
      </c>
      <c r="L32" s="104"/>
    </row>
    <row r="33" spans="1:12" ht="15.95" customHeight="1" x14ac:dyDescent="0.25">
      <c r="A33" s="203"/>
      <c r="B33" s="204"/>
      <c r="C33" s="292" t="s">
        <v>945</v>
      </c>
      <c r="D33" s="293"/>
      <c r="E33" s="293"/>
      <c r="F33" s="222">
        <f>SUM(F34:F39)</f>
        <v>115666850</v>
      </c>
      <c r="G33" s="222">
        <f>SUM(G34:G39)</f>
        <v>101381098</v>
      </c>
      <c r="H33" s="222">
        <f>SUM(H34:H39)</f>
        <v>101381098</v>
      </c>
      <c r="I33" s="245">
        <f t="shared" si="1"/>
        <v>1</v>
      </c>
      <c r="L33" s="104"/>
    </row>
    <row r="34" spans="1:12" ht="15.95" customHeight="1" x14ac:dyDescent="0.25">
      <c r="A34" s="203"/>
      <c r="B34" s="204"/>
      <c r="C34" s="201"/>
      <c r="D34" s="284" t="s">
        <v>981</v>
      </c>
      <c r="E34" s="284"/>
      <c r="F34" s="218">
        <v>63500000</v>
      </c>
      <c r="G34" s="218">
        <v>51013678</v>
      </c>
      <c r="H34" s="219">
        <f>49769178+444500+800000</f>
        <v>51013678</v>
      </c>
      <c r="I34" s="244">
        <f t="shared" si="1"/>
        <v>1</v>
      </c>
      <c r="L34" s="104"/>
    </row>
    <row r="35" spans="1:12" ht="15.95" customHeight="1" x14ac:dyDescent="0.25">
      <c r="A35" s="203"/>
      <c r="B35" s="204"/>
      <c r="C35" s="201"/>
      <c r="D35" s="284" t="s">
        <v>982</v>
      </c>
      <c r="E35" s="284"/>
      <c r="F35" s="218">
        <v>0</v>
      </c>
      <c r="G35" s="218">
        <v>0</v>
      </c>
      <c r="H35" s="219">
        <v>0</v>
      </c>
      <c r="I35" s="244" t="s">
        <v>825</v>
      </c>
      <c r="L35" s="104"/>
    </row>
    <row r="36" spans="1:12" ht="15.95" customHeight="1" x14ac:dyDescent="0.25">
      <c r="A36" s="203"/>
      <c r="B36" s="204"/>
      <c r="C36" s="201"/>
      <c r="D36" s="284" t="s">
        <v>983</v>
      </c>
      <c r="E36" s="284"/>
      <c r="F36" s="218">
        <v>0</v>
      </c>
      <c r="G36" s="218">
        <v>0</v>
      </c>
      <c r="H36" s="219">
        <v>0</v>
      </c>
      <c r="I36" s="244" t="s">
        <v>825</v>
      </c>
      <c r="L36" s="104"/>
    </row>
    <row r="37" spans="1:12" ht="15.95" customHeight="1" x14ac:dyDescent="0.25">
      <c r="A37" s="203"/>
      <c r="B37" s="204"/>
      <c r="C37" s="201"/>
      <c r="D37" s="284" t="s">
        <v>984</v>
      </c>
      <c r="E37" s="284"/>
      <c r="F37" s="218">
        <v>23000000</v>
      </c>
      <c r="G37" s="218">
        <v>23145070</v>
      </c>
      <c r="H37" s="219">
        <f>360000+22785070</f>
        <v>23145070</v>
      </c>
      <c r="I37" s="244">
        <f t="shared" si="1"/>
        <v>1</v>
      </c>
      <c r="L37" s="104"/>
    </row>
    <row r="38" spans="1:12" ht="15.95" customHeight="1" x14ac:dyDescent="0.25">
      <c r="A38" s="203"/>
      <c r="B38" s="204"/>
      <c r="C38" s="201"/>
      <c r="D38" s="284" t="s">
        <v>986</v>
      </c>
      <c r="E38" s="284"/>
      <c r="F38" s="218">
        <v>14166850</v>
      </c>
      <c r="G38" s="218">
        <v>14580350</v>
      </c>
      <c r="H38" s="219">
        <f>190500+223000+14166850</f>
        <v>14580350</v>
      </c>
      <c r="I38" s="244">
        <f t="shared" si="1"/>
        <v>1</v>
      </c>
      <c r="L38" s="104"/>
    </row>
    <row r="39" spans="1:12" ht="15.95" customHeight="1" thickBot="1" x14ac:dyDescent="0.3">
      <c r="A39" s="224"/>
      <c r="B39" s="225"/>
      <c r="C39" s="226"/>
      <c r="D39" s="285" t="s">
        <v>987</v>
      </c>
      <c r="E39" s="285"/>
      <c r="F39" s="227">
        <v>15000000</v>
      </c>
      <c r="G39" s="227">
        <v>12642000</v>
      </c>
      <c r="H39" s="228">
        <f>196000+12446000</f>
        <v>12642000</v>
      </c>
      <c r="I39" s="246">
        <f t="shared" si="1"/>
        <v>1</v>
      </c>
      <c r="L39" s="104"/>
    </row>
    <row r="40" spans="1:12" ht="30" customHeight="1" thickBot="1" x14ac:dyDescent="0.3">
      <c r="A40" s="286" t="s">
        <v>988</v>
      </c>
      <c r="B40" s="287"/>
      <c r="C40" s="287"/>
      <c r="D40" s="287"/>
      <c r="E40" s="287"/>
      <c r="F40" s="212">
        <f t="shared" ref="F40:G40" si="6">+F29+F33</f>
        <v>135666851</v>
      </c>
      <c r="G40" s="212">
        <f t="shared" si="6"/>
        <v>112432275</v>
      </c>
      <c r="H40" s="212">
        <f>+H29+H33</f>
        <v>112432275</v>
      </c>
      <c r="I40" s="213">
        <f t="shared" si="1"/>
        <v>1</v>
      </c>
      <c r="L40" s="104"/>
    </row>
  </sheetData>
  <mergeCells count="35">
    <mergeCell ref="D17:E17"/>
    <mergeCell ref="B7:E7"/>
    <mergeCell ref="C8:E8"/>
    <mergeCell ref="D10:E10"/>
    <mergeCell ref="D11:E11"/>
    <mergeCell ref="D12:E12"/>
    <mergeCell ref="D13:E13"/>
    <mergeCell ref="D14:E14"/>
    <mergeCell ref="D15:E15"/>
    <mergeCell ref="D16:E16"/>
    <mergeCell ref="C29:E29"/>
    <mergeCell ref="D30:E30"/>
    <mergeCell ref="D31:E31"/>
    <mergeCell ref="D18:E18"/>
    <mergeCell ref="D20:E20"/>
    <mergeCell ref="C21:E21"/>
    <mergeCell ref="D22:E22"/>
    <mergeCell ref="C23:E23"/>
    <mergeCell ref="D24:E24"/>
    <mergeCell ref="A3:I3"/>
    <mergeCell ref="A4:I4"/>
    <mergeCell ref="D38:E38"/>
    <mergeCell ref="D39:E39"/>
    <mergeCell ref="A40:E40"/>
    <mergeCell ref="A6:E6"/>
    <mergeCell ref="A28:E28"/>
    <mergeCell ref="D19:E19"/>
    <mergeCell ref="D32:E32"/>
    <mergeCell ref="C33:E33"/>
    <mergeCell ref="D34:E34"/>
    <mergeCell ref="D35:E35"/>
    <mergeCell ref="D36:E36"/>
    <mergeCell ref="D37:E37"/>
    <mergeCell ref="D25:E25"/>
    <mergeCell ref="A26:E26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4" orientation="portrait" r:id="rId1"/>
  <headerFooter>
    <oddHeader>&amp;LNagycenk Nagyközség Önkormányzata&amp;C2024. ÉVI KÖLTSÉGVETÉS VÉGREHAJTÁSA</oddHeader>
    <oddFooter>&amp;P. oldal, összesen: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6"/>
  <sheetViews>
    <sheetView zoomScaleNormal="100" workbookViewId="0">
      <selection activeCell="I19" sqref="I19"/>
    </sheetView>
  </sheetViews>
  <sheetFormatPr defaultRowHeight="15.75" x14ac:dyDescent="0.25"/>
  <cols>
    <col min="1" max="1" width="80.5703125" style="32" bestFit="1" customWidth="1"/>
    <col min="2" max="2" width="7.5703125" style="32" bestFit="1" customWidth="1"/>
    <col min="3" max="4" width="15.140625" style="32" bestFit="1" customWidth="1"/>
    <col min="5" max="5" width="15.140625" style="58" bestFit="1" customWidth="1"/>
    <col min="6" max="6" width="16" style="32" bestFit="1" customWidth="1"/>
    <col min="7" max="256" width="9.140625" style="32"/>
    <col min="257" max="257" width="89.42578125" style="32" customWidth="1"/>
    <col min="258" max="258" width="9.140625" style="32"/>
    <col min="259" max="259" width="17" style="32" customWidth="1"/>
    <col min="260" max="512" width="9.140625" style="32"/>
    <col min="513" max="513" width="89.42578125" style="32" customWidth="1"/>
    <col min="514" max="514" width="9.140625" style="32"/>
    <col min="515" max="515" width="17" style="32" customWidth="1"/>
    <col min="516" max="768" width="9.140625" style="32"/>
    <col min="769" max="769" width="89.42578125" style="32" customWidth="1"/>
    <col min="770" max="770" width="9.140625" style="32"/>
    <col min="771" max="771" width="17" style="32" customWidth="1"/>
    <col min="772" max="1024" width="9.140625" style="32"/>
    <col min="1025" max="1025" width="89.42578125" style="32" customWidth="1"/>
    <col min="1026" max="1026" width="9.140625" style="32"/>
    <col min="1027" max="1027" width="17" style="32" customWidth="1"/>
    <col min="1028" max="1280" width="9.140625" style="32"/>
    <col min="1281" max="1281" width="89.42578125" style="32" customWidth="1"/>
    <col min="1282" max="1282" width="9.140625" style="32"/>
    <col min="1283" max="1283" width="17" style="32" customWidth="1"/>
    <col min="1284" max="1536" width="9.140625" style="32"/>
    <col min="1537" max="1537" width="89.42578125" style="32" customWidth="1"/>
    <col min="1538" max="1538" width="9.140625" style="32"/>
    <col min="1539" max="1539" width="17" style="32" customWidth="1"/>
    <col min="1540" max="1792" width="9.140625" style="32"/>
    <col min="1793" max="1793" width="89.42578125" style="32" customWidth="1"/>
    <col min="1794" max="1794" width="9.140625" style="32"/>
    <col min="1795" max="1795" width="17" style="32" customWidth="1"/>
    <col min="1796" max="2048" width="9.140625" style="32"/>
    <col min="2049" max="2049" width="89.42578125" style="32" customWidth="1"/>
    <col min="2050" max="2050" width="9.140625" style="32"/>
    <col min="2051" max="2051" width="17" style="32" customWidth="1"/>
    <col min="2052" max="2304" width="9.140625" style="32"/>
    <col min="2305" max="2305" width="89.42578125" style="32" customWidth="1"/>
    <col min="2306" max="2306" width="9.140625" style="32"/>
    <col min="2307" max="2307" width="17" style="32" customWidth="1"/>
    <col min="2308" max="2560" width="9.140625" style="32"/>
    <col min="2561" max="2561" width="89.42578125" style="32" customWidth="1"/>
    <col min="2562" max="2562" width="9.140625" style="32"/>
    <col min="2563" max="2563" width="17" style="32" customWidth="1"/>
    <col min="2564" max="2816" width="9.140625" style="32"/>
    <col min="2817" max="2817" width="89.42578125" style="32" customWidth="1"/>
    <col min="2818" max="2818" width="9.140625" style="32"/>
    <col min="2819" max="2819" width="17" style="32" customWidth="1"/>
    <col min="2820" max="3072" width="9.140625" style="32"/>
    <col min="3073" max="3073" width="89.42578125" style="32" customWidth="1"/>
    <col min="3074" max="3074" width="9.140625" style="32"/>
    <col min="3075" max="3075" width="17" style="32" customWidth="1"/>
    <col min="3076" max="3328" width="9.140625" style="32"/>
    <col min="3329" max="3329" width="89.42578125" style="32" customWidth="1"/>
    <col min="3330" max="3330" width="9.140625" style="32"/>
    <col min="3331" max="3331" width="17" style="32" customWidth="1"/>
    <col min="3332" max="3584" width="9.140625" style="32"/>
    <col min="3585" max="3585" width="89.42578125" style="32" customWidth="1"/>
    <col min="3586" max="3586" width="9.140625" style="32"/>
    <col min="3587" max="3587" width="17" style="32" customWidth="1"/>
    <col min="3588" max="3840" width="9.140625" style="32"/>
    <col min="3841" max="3841" width="89.42578125" style="32" customWidth="1"/>
    <col min="3842" max="3842" width="9.140625" style="32"/>
    <col min="3843" max="3843" width="17" style="32" customWidth="1"/>
    <col min="3844" max="4096" width="9.140625" style="32"/>
    <col min="4097" max="4097" width="89.42578125" style="32" customWidth="1"/>
    <col min="4098" max="4098" width="9.140625" style="32"/>
    <col min="4099" max="4099" width="17" style="32" customWidth="1"/>
    <col min="4100" max="4352" width="9.140625" style="32"/>
    <col min="4353" max="4353" width="89.42578125" style="32" customWidth="1"/>
    <col min="4354" max="4354" width="9.140625" style="32"/>
    <col min="4355" max="4355" width="17" style="32" customWidth="1"/>
    <col min="4356" max="4608" width="9.140625" style="32"/>
    <col min="4609" max="4609" width="89.42578125" style="32" customWidth="1"/>
    <col min="4610" max="4610" width="9.140625" style="32"/>
    <col min="4611" max="4611" width="17" style="32" customWidth="1"/>
    <col min="4612" max="4864" width="9.140625" style="32"/>
    <col min="4865" max="4865" width="89.42578125" style="32" customWidth="1"/>
    <col min="4866" max="4866" width="9.140625" style="32"/>
    <col min="4867" max="4867" width="17" style="32" customWidth="1"/>
    <col min="4868" max="5120" width="9.140625" style="32"/>
    <col min="5121" max="5121" width="89.42578125" style="32" customWidth="1"/>
    <col min="5122" max="5122" width="9.140625" style="32"/>
    <col min="5123" max="5123" width="17" style="32" customWidth="1"/>
    <col min="5124" max="5376" width="9.140625" style="32"/>
    <col min="5377" max="5377" width="89.42578125" style="32" customWidth="1"/>
    <col min="5378" max="5378" width="9.140625" style="32"/>
    <col min="5379" max="5379" width="17" style="32" customWidth="1"/>
    <col min="5380" max="5632" width="9.140625" style="32"/>
    <col min="5633" max="5633" width="89.42578125" style="32" customWidth="1"/>
    <col min="5634" max="5634" width="9.140625" style="32"/>
    <col min="5635" max="5635" width="17" style="32" customWidth="1"/>
    <col min="5636" max="5888" width="9.140625" style="32"/>
    <col min="5889" max="5889" width="89.42578125" style="32" customWidth="1"/>
    <col min="5890" max="5890" width="9.140625" style="32"/>
    <col min="5891" max="5891" width="17" style="32" customWidth="1"/>
    <col min="5892" max="6144" width="9.140625" style="32"/>
    <col min="6145" max="6145" width="89.42578125" style="32" customWidth="1"/>
    <col min="6146" max="6146" width="9.140625" style="32"/>
    <col min="6147" max="6147" width="17" style="32" customWidth="1"/>
    <col min="6148" max="6400" width="9.140625" style="32"/>
    <col min="6401" max="6401" width="89.42578125" style="32" customWidth="1"/>
    <col min="6402" max="6402" width="9.140625" style="32"/>
    <col min="6403" max="6403" width="17" style="32" customWidth="1"/>
    <col min="6404" max="6656" width="9.140625" style="32"/>
    <col min="6657" max="6657" width="89.42578125" style="32" customWidth="1"/>
    <col min="6658" max="6658" width="9.140625" style="32"/>
    <col min="6659" max="6659" width="17" style="32" customWidth="1"/>
    <col min="6660" max="6912" width="9.140625" style="32"/>
    <col min="6913" max="6913" width="89.42578125" style="32" customWidth="1"/>
    <col min="6914" max="6914" width="9.140625" style="32"/>
    <col min="6915" max="6915" width="17" style="32" customWidth="1"/>
    <col min="6916" max="7168" width="9.140625" style="32"/>
    <col min="7169" max="7169" width="89.42578125" style="32" customWidth="1"/>
    <col min="7170" max="7170" width="9.140625" style="32"/>
    <col min="7171" max="7171" width="17" style="32" customWidth="1"/>
    <col min="7172" max="7424" width="9.140625" style="32"/>
    <col min="7425" max="7425" width="89.42578125" style="32" customWidth="1"/>
    <col min="7426" max="7426" width="9.140625" style="32"/>
    <col min="7427" max="7427" width="17" style="32" customWidth="1"/>
    <col min="7428" max="7680" width="9.140625" style="32"/>
    <col min="7681" max="7681" width="89.42578125" style="32" customWidth="1"/>
    <col min="7682" max="7682" width="9.140625" style="32"/>
    <col min="7683" max="7683" width="17" style="32" customWidth="1"/>
    <col min="7684" max="7936" width="9.140625" style="32"/>
    <col min="7937" max="7937" width="89.42578125" style="32" customWidth="1"/>
    <col min="7938" max="7938" width="9.140625" style="32"/>
    <col min="7939" max="7939" width="17" style="32" customWidth="1"/>
    <col min="7940" max="8192" width="9.140625" style="32"/>
    <col min="8193" max="8193" width="89.42578125" style="32" customWidth="1"/>
    <col min="8194" max="8194" width="9.140625" style="32"/>
    <col min="8195" max="8195" width="17" style="32" customWidth="1"/>
    <col min="8196" max="8448" width="9.140625" style="32"/>
    <col min="8449" max="8449" width="89.42578125" style="32" customWidth="1"/>
    <col min="8450" max="8450" width="9.140625" style="32"/>
    <col min="8451" max="8451" width="17" style="32" customWidth="1"/>
    <col min="8452" max="8704" width="9.140625" style="32"/>
    <col min="8705" max="8705" width="89.42578125" style="32" customWidth="1"/>
    <col min="8706" max="8706" width="9.140625" style="32"/>
    <col min="8707" max="8707" width="17" style="32" customWidth="1"/>
    <col min="8708" max="8960" width="9.140625" style="32"/>
    <col min="8961" max="8961" width="89.42578125" style="32" customWidth="1"/>
    <col min="8962" max="8962" width="9.140625" style="32"/>
    <col min="8963" max="8963" width="17" style="32" customWidth="1"/>
    <col min="8964" max="9216" width="9.140625" style="32"/>
    <col min="9217" max="9217" width="89.42578125" style="32" customWidth="1"/>
    <col min="9218" max="9218" width="9.140625" style="32"/>
    <col min="9219" max="9219" width="17" style="32" customWidth="1"/>
    <col min="9220" max="9472" width="9.140625" style="32"/>
    <col min="9473" max="9473" width="89.42578125" style="32" customWidth="1"/>
    <col min="9474" max="9474" width="9.140625" style="32"/>
    <col min="9475" max="9475" width="17" style="32" customWidth="1"/>
    <col min="9476" max="9728" width="9.140625" style="32"/>
    <col min="9729" max="9729" width="89.42578125" style="32" customWidth="1"/>
    <col min="9730" max="9730" width="9.140625" style="32"/>
    <col min="9731" max="9731" width="17" style="32" customWidth="1"/>
    <col min="9732" max="9984" width="9.140625" style="32"/>
    <col min="9985" max="9985" width="89.42578125" style="32" customWidth="1"/>
    <col min="9986" max="9986" width="9.140625" style="32"/>
    <col min="9987" max="9987" width="17" style="32" customWidth="1"/>
    <col min="9988" max="10240" width="9.140625" style="32"/>
    <col min="10241" max="10241" width="89.42578125" style="32" customWidth="1"/>
    <col min="10242" max="10242" width="9.140625" style="32"/>
    <col min="10243" max="10243" width="17" style="32" customWidth="1"/>
    <col min="10244" max="10496" width="9.140625" style="32"/>
    <col min="10497" max="10497" width="89.42578125" style="32" customWidth="1"/>
    <col min="10498" max="10498" width="9.140625" style="32"/>
    <col min="10499" max="10499" width="17" style="32" customWidth="1"/>
    <col min="10500" max="10752" width="9.140625" style="32"/>
    <col min="10753" max="10753" width="89.42578125" style="32" customWidth="1"/>
    <col min="10754" max="10754" width="9.140625" style="32"/>
    <col min="10755" max="10755" width="17" style="32" customWidth="1"/>
    <col min="10756" max="11008" width="9.140625" style="32"/>
    <col min="11009" max="11009" width="89.42578125" style="32" customWidth="1"/>
    <col min="11010" max="11010" width="9.140625" style="32"/>
    <col min="11011" max="11011" width="17" style="32" customWidth="1"/>
    <col min="11012" max="11264" width="9.140625" style="32"/>
    <col min="11265" max="11265" width="89.42578125" style="32" customWidth="1"/>
    <col min="11266" max="11266" width="9.140625" style="32"/>
    <col min="11267" max="11267" width="17" style="32" customWidth="1"/>
    <col min="11268" max="11520" width="9.140625" style="32"/>
    <col min="11521" max="11521" width="89.42578125" style="32" customWidth="1"/>
    <col min="11522" max="11522" width="9.140625" style="32"/>
    <col min="11523" max="11523" width="17" style="32" customWidth="1"/>
    <col min="11524" max="11776" width="9.140625" style="32"/>
    <col min="11777" max="11777" width="89.42578125" style="32" customWidth="1"/>
    <col min="11778" max="11778" width="9.140625" style="32"/>
    <col min="11779" max="11779" width="17" style="32" customWidth="1"/>
    <col min="11780" max="12032" width="9.140625" style="32"/>
    <col min="12033" max="12033" width="89.42578125" style="32" customWidth="1"/>
    <col min="12034" max="12034" width="9.140625" style="32"/>
    <col min="12035" max="12035" width="17" style="32" customWidth="1"/>
    <col min="12036" max="12288" width="9.140625" style="32"/>
    <col min="12289" max="12289" width="89.42578125" style="32" customWidth="1"/>
    <col min="12290" max="12290" width="9.140625" style="32"/>
    <col min="12291" max="12291" width="17" style="32" customWidth="1"/>
    <col min="12292" max="12544" width="9.140625" style="32"/>
    <col min="12545" max="12545" width="89.42578125" style="32" customWidth="1"/>
    <col min="12546" max="12546" width="9.140625" style="32"/>
    <col min="12547" max="12547" width="17" style="32" customWidth="1"/>
    <col min="12548" max="12800" width="9.140625" style="32"/>
    <col min="12801" max="12801" width="89.42578125" style="32" customWidth="1"/>
    <col min="12802" max="12802" width="9.140625" style="32"/>
    <col min="12803" max="12803" width="17" style="32" customWidth="1"/>
    <col min="12804" max="13056" width="9.140625" style="32"/>
    <col min="13057" max="13057" width="89.42578125" style="32" customWidth="1"/>
    <col min="13058" max="13058" width="9.140625" style="32"/>
    <col min="13059" max="13059" width="17" style="32" customWidth="1"/>
    <col min="13060" max="13312" width="9.140625" style="32"/>
    <col min="13313" max="13313" width="89.42578125" style="32" customWidth="1"/>
    <col min="13314" max="13314" width="9.140625" style="32"/>
    <col min="13315" max="13315" width="17" style="32" customWidth="1"/>
    <col min="13316" max="13568" width="9.140625" style="32"/>
    <col min="13569" max="13569" width="89.42578125" style="32" customWidth="1"/>
    <col min="13570" max="13570" width="9.140625" style="32"/>
    <col min="13571" max="13571" width="17" style="32" customWidth="1"/>
    <col min="13572" max="13824" width="9.140625" style="32"/>
    <col min="13825" max="13825" width="89.42578125" style="32" customWidth="1"/>
    <col min="13826" max="13826" width="9.140625" style="32"/>
    <col min="13827" max="13827" width="17" style="32" customWidth="1"/>
    <col min="13828" max="14080" width="9.140625" style="32"/>
    <col min="14081" max="14081" width="89.42578125" style="32" customWidth="1"/>
    <col min="14082" max="14082" width="9.140625" style="32"/>
    <col min="14083" max="14083" width="17" style="32" customWidth="1"/>
    <col min="14084" max="14336" width="9.140625" style="32"/>
    <col min="14337" max="14337" width="89.42578125" style="32" customWidth="1"/>
    <col min="14338" max="14338" width="9.140625" style="32"/>
    <col min="14339" max="14339" width="17" style="32" customWidth="1"/>
    <col min="14340" max="14592" width="9.140625" style="32"/>
    <col min="14593" max="14593" width="89.42578125" style="32" customWidth="1"/>
    <col min="14594" max="14594" width="9.140625" style="32"/>
    <col min="14595" max="14595" width="17" style="32" customWidth="1"/>
    <col min="14596" max="14848" width="9.140625" style="32"/>
    <col min="14849" max="14849" width="89.42578125" style="32" customWidth="1"/>
    <col min="14850" max="14850" width="9.140625" style="32"/>
    <col min="14851" max="14851" width="17" style="32" customWidth="1"/>
    <col min="14852" max="15104" width="9.140625" style="32"/>
    <col min="15105" max="15105" width="89.42578125" style="32" customWidth="1"/>
    <col min="15106" max="15106" width="9.140625" style="32"/>
    <col min="15107" max="15107" width="17" style="32" customWidth="1"/>
    <col min="15108" max="15360" width="9.140625" style="32"/>
    <col min="15361" max="15361" width="89.42578125" style="32" customWidth="1"/>
    <col min="15362" max="15362" width="9.140625" style="32"/>
    <col min="15363" max="15363" width="17" style="32" customWidth="1"/>
    <col min="15364" max="15616" width="9.140625" style="32"/>
    <col min="15617" max="15617" width="89.42578125" style="32" customWidth="1"/>
    <col min="15618" max="15618" width="9.140625" style="32"/>
    <col min="15619" max="15619" width="17" style="32" customWidth="1"/>
    <col min="15620" max="15872" width="9.140625" style="32"/>
    <col min="15873" max="15873" width="89.42578125" style="32" customWidth="1"/>
    <col min="15874" max="15874" width="9.140625" style="32"/>
    <col min="15875" max="15875" width="17" style="32" customWidth="1"/>
    <col min="15876" max="16128" width="9.140625" style="32"/>
    <col min="16129" max="16129" width="89.42578125" style="32" customWidth="1"/>
    <col min="16130" max="16130" width="9.140625" style="32"/>
    <col min="16131" max="16131" width="17" style="32" customWidth="1"/>
    <col min="16132" max="16384" width="9.140625" style="32"/>
  </cols>
  <sheetData>
    <row r="1" spans="1:6" s="33" customFormat="1" ht="20.100000000000001" customHeight="1" x14ac:dyDescent="0.3">
      <c r="A1" s="32"/>
      <c r="B1" s="297" t="s">
        <v>1019</v>
      </c>
      <c r="C1" s="297"/>
      <c r="D1" s="297"/>
      <c r="E1" s="297"/>
      <c r="F1" s="297"/>
    </row>
    <row r="2" spans="1:6" s="33" customFormat="1" ht="20.100000000000001" customHeight="1" x14ac:dyDescent="0.3">
      <c r="A2" s="32"/>
      <c r="B2" s="32"/>
      <c r="C2" s="32"/>
      <c r="E2" s="96"/>
    </row>
    <row r="3" spans="1:6" s="33" customFormat="1" ht="20.100000000000001" customHeight="1" x14ac:dyDescent="0.3">
      <c r="A3" s="298" t="s">
        <v>456</v>
      </c>
      <c r="B3" s="298"/>
      <c r="C3" s="298"/>
      <c r="D3" s="298"/>
      <c r="E3" s="298"/>
      <c r="F3" s="298"/>
    </row>
    <row r="4" spans="1:6" s="33" customFormat="1" ht="18.75" x14ac:dyDescent="0.3">
      <c r="A4" s="298" t="s">
        <v>841</v>
      </c>
      <c r="B4" s="298"/>
      <c r="C4" s="298"/>
      <c r="D4" s="298"/>
      <c r="E4" s="298"/>
      <c r="F4" s="298"/>
    </row>
    <row r="5" spans="1:6" ht="23.25" customHeight="1" thickBot="1" x14ac:dyDescent="0.35">
      <c r="A5" s="299">
        <v>2024</v>
      </c>
      <c r="B5" s="299"/>
      <c r="C5" s="299"/>
      <c r="D5" s="299"/>
      <c r="E5" s="299"/>
      <c r="F5" s="299"/>
    </row>
    <row r="6" spans="1:6" s="67" customFormat="1" ht="32.25" thickBot="1" x14ac:dyDescent="0.3">
      <c r="A6" s="59" t="s">
        <v>430</v>
      </c>
      <c r="B6" s="60" t="s">
        <v>432</v>
      </c>
      <c r="C6" s="61" t="s">
        <v>442</v>
      </c>
      <c r="D6" s="61" t="s">
        <v>826</v>
      </c>
      <c r="E6" s="61" t="s">
        <v>426</v>
      </c>
      <c r="F6" s="71" t="s">
        <v>428</v>
      </c>
    </row>
    <row r="7" spans="1:6" s="67" customFormat="1" x14ac:dyDescent="0.25">
      <c r="A7" s="239" t="s">
        <v>991</v>
      </c>
      <c r="B7" s="240" t="s">
        <v>139</v>
      </c>
      <c r="C7" s="241">
        <v>500000</v>
      </c>
      <c r="D7" s="241">
        <v>499280</v>
      </c>
      <c r="E7" s="241">
        <v>499280</v>
      </c>
      <c r="F7" s="114">
        <f t="shared" ref="F7:F13" si="0">+E7/D7</f>
        <v>1</v>
      </c>
    </row>
    <row r="8" spans="1:6" x14ac:dyDescent="0.25">
      <c r="A8" s="62" t="s">
        <v>946</v>
      </c>
      <c r="B8" s="38" t="s">
        <v>139</v>
      </c>
      <c r="C8" s="155">
        <v>600000</v>
      </c>
      <c r="D8" s="155">
        <f>360500+39000</f>
        <v>399500</v>
      </c>
      <c r="E8" s="155">
        <v>399500</v>
      </c>
      <c r="F8" s="101">
        <f t="shared" si="0"/>
        <v>1</v>
      </c>
    </row>
    <row r="9" spans="1:6" x14ac:dyDescent="0.25">
      <c r="A9" s="62" t="s">
        <v>947</v>
      </c>
      <c r="B9" s="38" t="s">
        <v>139</v>
      </c>
      <c r="C9" s="155">
        <v>300000</v>
      </c>
      <c r="D9" s="155">
        <v>360000</v>
      </c>
      <c r="E9" s="155">
        <v>360000</v>
      </c>
      <c r="F9" s="101">
        <f t="shared" si="0"/>
        <v>1</v>
      </c>
    </row>
    <row r="10" spans="1:6" x14ac:dyDescent="0.25">
      <c r="A10" s="62" t="s">
        <v>827</v>
      </c>
      <c r="B10" s="38" t="s">
        <v>139</v>
      </c>
      <c r="C10" s="155">
        <v>400000</v>
      </c>
      <c r="D10" s="155">
        <v>580000</v>
      </c>
      <c r="E10" s="155">
        <v>580000</v>
      </c>
      <c r="F10" s="101">
        <f t="shared" si="0"/>
        <v>1</v>
      </c>
    </row>
    <row r="11" spans="1:6" x14ac:dyDescent="0.25">
      <c r="A11" s="62" t="s">
        <v>948</v>
      </c>
      <c r="B11" s="38" t="s">
        <v>139</v>
      </c>
      <c r="C11" s="155">
        <v>100000</v>
      </c>
      <c r="D11" s="155">
        <v>0</v>
      </c>
      <c r="E11" s="155">
        <v>0</v>
      </c>
      <c r="F11" s="101" t="s">
        <v>825</v>
      </c>
    </row>
    <row r="12" spans="1:6" ht="16.5" thickBot="1" x14ac:dyDescent="0.3">
      <c r="A12" s="63" t="s">
        <v>433</v>
      </c>
      <c r="B12" s="64" t="s">
        <v>139</v>
      </c>
      <c r="C12" s="156">
        <f>SUM(C7:C11)</f>
        <v>1900000</v>
      </c>
      <c r="D12" s="156">
        <f t="shared" ref="D12:E12" si="1">SUM(D7:D11)</f>
        <v>1838780</v>
      </c>
      <c r="E12" s="156">
        <f t="shared" si="1"/>
        <v>1838780</v>
      </c>
      <c r="F12" s="102">
        <f t="shared" si="0"/>
        <v>1</v>
      </c>
    </row>
    <row r="13" spans="1:6" ht="16.5" thickBot="1" x14ac:dyDescent="0.3">
      <c r="A13" s="65" t="s">
        <v>434</v>
      </c>
      <c r="B13" s="66" t="s">
        <v>3</v>
      </c>
      <c r="C13" s="157">
        <f>+C12</f>
        <v>1900000</v>
      </c>
      <c r="D13" s="157">
        <f>+D12</f>
        <v>1838780</v>
      </c>
      <c r="E13" s="157">
        <f>+E12</f>
        <v>1838780</v>
      </c>
      <c r="F13" s="113">
        <f t="shared" si="0"/>
        <v>1</v>
      </c>
    </row>
    <row r="14" spans="1:6" x14ac:dyDescent="0.25">
      <c r="E14" s="32"/>
    </row>
    <row r="15" spans="1:6" ht="16.5" thickBot="1" x14ac:dyDescent="0.3">
      <c r="E15" s="32"/>
    </row>
    <row r="16" spans="1:6" s="67" customFormat="1" ht="32.25" thickBot="1" x14ac:dyDescent="0.3">
      <c r="A16" s="59" t="s">
        <v>430</v>
      </c>
      <c r="B16" s="60" t="s">
        <v>432</v>
      </c>
      <c r="C16" s="61" t="s">
        <v>442</v>
      </c>
      <c r="D16" s="61" t="s">
        <v>822</v>
      </c>
      <c r="E16" s="61" t="s">
        <v>426</v>
      </c>
      <c r="F16" s="71" t="s">
        <v>428</v>
      </c>
    </row>
    <row r="17" spans="1:6" x14ac:dyDescent="0.25">
      <c r="A17" s="106" t="s">
        <v>155</v>
      </c>
      <c r="B17" s="107" t="s">
        <v>144</v>
      </c>
      <c r="C17" s="158">
        <f>SUM(C18:C20)</f>
        <v>2147620</v>
      </c>
      <c r="D17" s="158">
        <f>SUM(D18:D20)</f>
        <v>1354800</v>
      </c>
      <c r="E17" s="158">
        <f>SUM(E18:E20)</f>
        <v>1354800</v>
      </c>
      <c r="F17" s="108">
        <f>+E17/D17</f>
        <v>1</v>
      </c>
    </row>
    <row r="18" spans="1:6" x14ac:dyDescent="0.25">
      <c r="A18" s="34" t="s">
        <v>445</v>
      </c>
      <c r="B18" s="38" t="s">
        <v>144</v>
      </c>
      <c r="C18" s="155">
        <v>1004820</v>
      </c>
      <c r="D18" s="155">
        <v>0</v>
      </c>
      <c r="E18" s="155">
        <v>0</v>
      </c>
      <c r="F18" s="115" t="s">
        <v>825</v>
      </c>
    </row>
    <row r="19" spans="1:6" x14ac:dyDescent="0.25">
      <c r="A19" s="34" t="s">
        <v>828</v>
      </c>
      <c r="B19" s="38" t="s">
        <v>144</v>
      </c>
      <c r="C19" s="155">
        <v>1000000</v>
      </c>
      <c r="D19" s="155">
        <v>1200000</v>
      </c>
      <c r="E19" s="155">
        <v>1200000</v>
      </c>
      <c r="F19" s="69">
        <f>+E19/D19</f>
        <v>1</v>
      </c>
    </row>
    <row r="20" spans="1:6" ht="16.5" thickBot="1" x14ac:dyDescent="0.3">
      <c r="A20" s="105" t="s">
        <v>446</v>
      </c>
      <c r="B20" s="109" t="s">
        <v>144</v>
      </c>
      <c r="C20" s="159">
        <v>142800</v>
      </c>
      <c r="D20" s="159">
        <v>154800</v>
      </c>
      <c r="E20" s="159">
        <v>154800</v>
      </c>
      <c r="F20" s="70">
        <f t="shared" ref="F20:F52" si="2">+E20/D20</f>
        <v>1</v>
      </c>
    </row>
    <row r="21" spans="1:6" x14ac:dyDescent="0.25">
      <c r="A21" s="110" t="s">
        <v>436</v>
      </c>
      <c r="B21" s="107" t="s">
        <v>149</v>
      </c>
      <c r="C21" s="158">
        <f>SUM(C22:C48)</f>
        <v>13055670</v>
      </c>
      <c r="D21" s="158">
        <f>SUM(D22:D48)</f>
        <v>12316307</v>
      </c>
      <c r="E21" s="158">
        <f>SUM(E22:E48)</f>
        <v>12116307</v>
      </c>
      <c r="F21" s="108">
        <f t="shared" si="2"/>
        <v>0.98376136613028564</v>
      </c>
    </row>
    <row r="22" spans="1:6" x14ac:dyDescent="0.25">
      <c r="A22" s="34" t="s">
        <v>829</v>
      </c>
      <c r="B22" s="38" t="s">
        <v>149</v>
      </c>
      <c r="C22" s="155">
        <v>1053780</v>
      </c>
      <c r="D22" s="155">
        <v>1053780</v>
      </c>
      <c r="E22" s="155">
        <v>1053780</v>
      </c>
      <c r="F22" s="69">
        <f t="shared" si="2"/>
        <v>1</v>
      </c>
    </row>
    <row r="23" spans="1:6" x14ac:dyDescent="0.25">
      <c r="A23" s="34" t="s">
        <v>457</v>
      </c>
      <c r="B23" s="38" t="s">
        <v>149</v>
      </c>
      <c r="C23" s="155">
        <v>125000</v>
      </c>
      <c r="D23" s="155">
        <v>125000</v>
      </c>
      <c r="E23" s="155">
        <v>125000</v>
      </c>
      <c r="F23" s="69">
        <f t="shared" si="2"/>
        <v>1</v>
      </c>
    </row>
    <row r="24" spans="1:6" x14ac:dyDescent="0.25">
      <c r="A24" s="34" t="s">
        <v>830</v>
      </c>
      <c r="B24" s="38" t="s">
        <v>149</v>
      </c>
      <c r="C24" s="155">
        <v>1000000</v>
      </c>
      <c r="D24" s="155">
        <v>1000000</v>
      </c>
      <c r="E24" s="155">
        <v>1000000</v>
      </c>
      <c r="F24" s="69">
        <f t="shared" si="2"/>
        <v>1</v>
      </c>
    </row>
    <row r="25" spans="1:6" x14ac:dyDescent="0.25">
      <c r="A25" s="34" t="s">
        <v>831</v>
      </c>
      <c r="B25" s="38" t="s">
        <v>149</v>
      </c>
      <c r="C25" s="155">
        <v>1300000</v>
      </c>
      <c r="D25" s="155">
        <v>1300000</v>
      </c>
      <c r="E25" s="155">
        <v>1300000</v>
      </c>
      <c r="F25" s="69">
        <f t="shared" si="2"/>
        <v>1</v>
      </c>
    </row>
    <row r="26" spans="1:6" x14ac:dyDescent="0.25">
      <c r="A26" s="34" t="s">
        <v>832</v>
      </c>
      <c r="B26" s="38" t="s">
        <v>149</v>
      </c>
      <c r="C26" s="155">
        <v>2460000</v>
      </c>
      <c r="D26" s="155">
        <v>2460000</v>
      </c>
      <c r="E26" s="155">
        <v>2460000</v>
      </c>
      <c r="F26" s="69">
        <f t="shared" si="2"/>
        <v>1</v>
      </c>
    </row>
    <row r="27" spans="1:6" x14ac:dyDescent="0.25">
      <c r="A27" s="34" t="s">
        <v>833</v>
      </c>
      <c r="B27" s="38" t="s">
        <v>149</v>
      </c>
      <c r="C27" s="155">
        <v>800000</v>
      </c>
      <c r="D27" s="155">
        <v>800000</v>
      </c>
      <c r="E27" s="155">
        <v>800000</v>
      </c>
      <c r="F27" s="69">
        <f t="shared" si="2"/>
        <v>1</v>
      </c>
    </row>
    <row r="28" spans="1:6" x14ac:dyDescent="0.25">
      <c r="A28" s="34" t="s">
        <v>834</v>
      </c>
      <c r="B28" s="38" t="s">
        <v>149</v>
      </c>
      <c r="C28" s="155">
        <v>35000</v>
      </c>
      <c r="D28" s="155">
        <v>35000</v>
      </c>
      <c r="E28" s="155">
        <v>35000</v>
      </c>
      <c r="F28" s="69">
        <f t="shared" si="2"/>
        <v>1</v>
      </c>
    </row>
    <row r="29" spans="1:6" x14ac:dyDescent="0.25">
      <c r="A29" s="34" t="s">
        <v>950</v>
      </c>
      <c r="B29" s="38" t="s">
        <v>149</v>
      </c>
      <c r="C29" s="155">
        <v>100000</v>
      </c>
      <c r="D29" s="155">
        <v>100000</v>
      </c>
      <c r="E29" s="155">
        <v>100000</v>
      </c>
      <c r="F29" s="69">
        <f t="shared" si="2"/>
        <v>1</v>
      </c>
    </row>
    <row r="30" spans="1:6" x14ac:dyDescent="0.25">
      <c r="A30" s="34" t="s">
        <v>835</v>
      </c>
      <c r="B30" s="38" t="s">
        <v>149</v>
      </c>
      <c r="C30" s="155">
        <v>850000</v>
      </c>
      <c r="D30" s="155">
        <v>850000</v>
      </c>
      <c r="E30" s="155">
        <v>850000</v>
      </c>
      <c r="F30" s="69">
        <f t="shared" si="2"/>
        <v>1</v>
      </c>
    </row>
    <row r="31" spans="1:6" x14ac:dyDescent="0.25">
      <c r="A31" s="34" t="s">
        <v>435</v>
      </c>
      <c r="B31" s="38" t="s">
        <v>149</v>
      </c>
      <c r="C31" s="155">
        <v>67550</v>
      </c>
      <c r="D31" s="155">
        <v>67550</v>
      </c>
      <c r="E31" s="155">
        <v>67550</v>
      </c>
      <c r="F31" s="69">
        <f t="shared" si="2"/>
        <v>1</v>
      </c>
    </row>
    <row r="32" spans="1:6" x14ac:dyDescent="0.25">
      <c r="A32" s="34" t="s">
        <v>951</v>
      </c>
      <c r="B32" s="38" t="s">
        <v>149</v>
      </c>
      <c r="C32" s="155">
        <v>20000</v>
      </c>
      <c r="D32" s="155">
        <v>0</v>
      </c>
      <c r="E32" s="155">
        <v>0</v>
      </c>
      <c r="F32" s="115" t="s">
        <v>825</v>
      </c>
    </row>
    <row r="33" spans="1:6" x14ac:dyDescent="0.25">
      <c r="A33" s="34" t="s">
        <v>447</v>
      </c>
      <c r="B33" s="38" t="s">
        <v>149</v>
      </c>
      <c r="C33" s="155">
        <v>300000</v>
      </c>
      <c r="D33" s="155">
        <v>324240</v>
      </c>
      <c r="E33" s="155">
        <v>324240</v>
      </c>
      <c r="F33" s="69">
        <f t="shared" si="2"/>
        <v>1</v>
      </c>
    </row>
    <row r="34" spans="1:6" x14ac:dyDescent="0.25">
      <c r="A34" s="34" t="s">
        <v>448</v>
      </c>
      <c r="B34" s="38" t="s">
        <v>149</v>
      </c>
      <c r="C34" s="155">
        <v>459340</v>
      </c>
      <c r="D34" s="155">
        <v>459340</v>
      </c>
      <c r="E34" s="155">
        <v>459340</v>
      </c>
      <c r="F34" s="69">
        <f t="shared" si="2"/>
        <v>1</v>
      </c>
    </row>
    <row r="35" spans="1:6" x14ac:dyDescent="0.25">
      <c r="A35" s="34" t="s">
        <v>438</v>
      </c>
      <c r="B35" s="38" t="s">
        <v>149</v>
      </c>
      <c r="C35" s="155">
        <v>300000</v>
      </c>
      <c r="D35" s="155">
        <v>300000</v>
      </c>
      <c r="E35" s="155">
        <v>300000</v>
      </c>
      <c r="F35" s="69">
        <f t="shared" si="2"/>
        <v>1</v>
      </c>
    </row>
    <row r="36" spans="1:6" x14ac:dyDescent="0.25">
      <c r="A36" s="34" t="s">
        <v>992</v>
      </c>
      <c r="B36" s="38" t="s">
        <v>149</v>
      </c>
      <c r="C36" s="155">
        <v>185000</v>
      </c>
      <c r="D36" s="155">
        <v>177120</v>
      </c>
      <c r="E36" s="155">
        <v>177120</v>
      </c>
      <c r="F36" s="69">
        <f t="shared" si="2"/>
        <v>1</v>
      </c>
    </row>
    <row r="37" spans="1:6" x14ac:dyDescent="0.25">
      <c r="A37" s="34" t="s">
        <v>449</v>
      </c>
      <c r="B37" s="38" t="s">
        <v>149</v>
      </c>
      <c r="C37" s="155">
        <v>300000</v>
      </c>
      <c r="D37" s="155">
        <v>300000</v>
      </c>
      <c r="E37" s="155">
        <v>300000</v>
      </c>
      <c r="F37" s="69">
        <f t="shared" si="2"/>
        <v>1</v>
      </c>
    </row>
    <row r="38" spans="1:6" x14ac:dyDescent="0.25">
      <c r="A38" s="34" t="s">
        <v>836</v>
      </c>
      <c r="B38" s="38" t="s">
        <v>149</v>
      </c>
      <c r="C38" s="155">
        <v>400000</v>
      </c>
      <c r="D38" s="155">
        <v>400000</v>
      </c>
      <c r="E38" s="155">
        <v>400000</v>
      </c>
      <c r="F38" s="69">
        <f t="shared" si="2"/>
        <v>1</v>
      </c>
    </row>
    <row r="39" spans="1:6" x14ac:dyDescent="0.25">
      <c r="A39" s="34" t="s">
        <v>953</v>
      </c>
      <c r="B39" s="38" t="s">
        <v>149</v>
      </c>
      <c r="C39" s="155">
        <v>500000</v>
      </c>
      <c r="D39" s="155">
        <v>250000</v>
      </c>
      <c r="E39" s="155">
        <v>250000</v>
      </c>
      <c r="F39" s="69">
        <f t="shared" si="2"/>
        <v>1</v>
      </c>
    </row>
    <row r="40" spans="1:6" x14ac:dyDescent="0.25">
      <c r="A40" s="37" t="s">
        <v>837</v>
      </c>
      <c r="B40" s="100" t="s">
        <v>149</v>
      </c>
      <c r="C40" s="160">
        <v>2000000</v>
      </c>
      <c r="D40" s="160">
        <v>1200000</v>
      </c>
      <c r="E40" s="160">
        <v>1200000</v>
      </c>
      <c r="F40" s="69">
        <f t="shared" si="2"/>
        <v>1</v>
      </c>
    </row>
    <row r="41" spans="1:6" x14ac:dyDescent="0.25">
      <c r="A41" s="34" t="s">
        <v>838</v>
      </c>
      <c r="B41" s="38" t="s">
        <v>149</v>
      </c>
      <c r="C41" s="155">
        <v>300000</v>
      </c>
      <c r="D41" s="155">
        <v>300000</v>
      </c>
      <c r="E41" s="155">
        <v>300000</v>
      </c>
      <c r="F41" s="69">
        <f t="shared" si="2"/>
        <v>1</v>
      </c>
    </row>
    <row r="42" spans="1:6" x14ac:dyDescent="0.25">
      <c r="A42" s="34" t="s">
        <v>839</v>
      </c>
      <c r="B42" s="38" t="s">
        <v>149</v>
      </c>
      <c r="C42" s="155">
        <v>200000</v>
      </c>
      <c r="D42" s="155">
        <v>200000</v>
      </c>
      <c r="E42" s="155"/>
      <c r="F42" s="69">
        <f t="shared" si="2"/>
        <v>0</v>
      </c>
    </row>
    <row r="43" spans="1:6" x14ac:dyDescent="0.25">
      <c r="A43" s="34" t="s">
        <v>993</v>
      </c>
      <c r="B43" s="38" t="s">
        <v>149</v>
      </c>
      <c r="C43" s="155">
        <v>200000</v>
      </c>
      <c r="D43" s="155">
        <v>200000</v>
      </c>
      <c r="E43" s="155">
        <v>200000</v>
      </c>
      <c r="F43" s="69">
        <f t="shared" si="2"/>
        <v>1</v>
      </c>
    </row>
    <row r="44" spans="1:6" x14ac:dyDescent="0.25">
      <c r="A44" s="34" t="s">
        <v>949</v>
      </c>
      <c r="B44" s="38" t="s">
        <v>149</v>
      </c>
      <c r="C44" s="155">
        <v>100000</v>
      </c>
      <c r="D44" s="155">
        <v>100000</v>
      </c>
      <c r="E44" s="155">
        <v>100000</v>
      </c>
      <c r="F44" s="69">
        <f t="shared" si="2"/>
        <v>1</v>
      </c>
    </row>
    <row r="45" spans="1:6" ht="31.5" x14ac:dyDescent="0.25">
      <c r="A45" s="238" t="s">
        <v>994</v>
      </c>
      <c r="B45" s="178" t="s">
        <v>149</v>
      </c>
      <c r="C45" s="247">
        <v>0</v>
      </c>
      <c r="D45" s="247">
        <v>-5636</v>
      </c>
      <c r="E45" s="247">
        <v>-5636</v>
      </c>
      <c r="F45" s="248">
        <f t="shared" si="2"/>
        <v>1</v>
      </c>
    </row>
    <row r="46" spans="1:6" x14ac:dyDescent="0.25">
      <c r="A46" s="177" t="s">
        <v>995</v>
      </c>
      <c r="B46" s="178" t="s">
        <v>149</v>
      </c>
      <c r="C46" s="179">
        <v>0</v>
      </c>
      <c r="D46" s="179">
        <v>60000</v>
      </c>
      <c r="E46" s="179">
        <v>60000</v>
      </c>
      <c r="F46" s="180">
        <f t="shared" si="2"/>
        <v>1</v>
      </c>
    </row>
    <row r="47" spans="1:6" x14ac:dyDescent="0.25">
      <c r="A47" s="177" t="s">
        <v>952</v>
      </c>
      <c r="B47" s="178" t="s">
        <v>149</v>
      </c>
      <c r="C47" s="179">
        <v>0</v>
      </c>
      <c r="D47" s="179">
        <v>159913</v>
      </c>
      <c r="E47" s="179">
        <v>159913</v>
      </c>
      <c r="F47" s="180">
        <f t="shared" si="2"/>
        <v>1</v>
      </c>
    </row>
    <row r="48" spans="1:6" ht="16.5" thickBot="1" x14ac:dyDescent="0.3">
      <c r="A48" s="177" t="s">
        <v>996</v>
      </c>
      <c r="B48" s="178" t="s">
        <v>149</v>
      </c>
      <c r="C48" s="179">
        <v>0</v>
      </c>
      <c r="D48" s="179">
        <v>100000</v>
      </c>
      <c r="E48" s="179">
        <v>100000</v>
      </c>
      <c r="F48" s="180">
        <f t="shared" si="2"/>
        <v>1</v>
      </c>
    </row>
    <row r="49" spans="1:6" x14ac:dyDescent="0.25">
      <c r="A49" s="111" t="s">
        <v>437</v>
      </c>
      <c r="B49" s="112" t="s">
        <v>233</v>
      </c>
      <c r="C49" s="158">
        <f>+C50+C51</f>
        <v>284259521</v>
      </c>
      <c r="D49" s="158">
        <f t="shared" ref="D49:E49" si="3">+D50+D51</f>
        <v>291291813</v>
      </c>
      <c r="E49" s="158">
        <f t="shared" si="3"/>
        <v>291291813</v>
      </c>
      <c r="F49" s="108">
        <f t="shared" si="2"/>
        <v>1</v>
      </c>
    </row>
    <row r="50" spans="1:6" x14ac:dyDescent="0.25">
      <c r="A50" s="68" t="s">
        <v>450</v>
      </c>
      <c r="B50" s="39" t="s">
        <v>233</v>
      </c>
      <c r="C50" s="161">
        <v>187982352</v>
      </c>
      <c r="D50" s="155">
        <v>191396419</v>
      </c>
      <c r="E50" s="155">
        <v>191396419</v>
      </c>
      <c r="F50" s="69">
        <f t="shared" si="2"/>
        <v>1</v>
      </c>
    </row>
    <row r="51" spans="1:6" x14ac:dyDescent="0.25">
      <c r="A51" s="68" t="s">
        <v>451</v>
      </c>
      <c r="B51" s="39" t="s">
        <v>233</v>
      </c>
      <c r="C51" s="161">
        <v>96277169</v>
      </c>
      <c r="D51" s="155">
        <v>99895394</v>
      </c>
      <c r="E51" s="155">
        <v>99895394</v>
      </c>
      <c r="F51" s="69">
        <f t="shared" si="2"/>
        <v>1</v>
      </c>
    </row>
    <row r="52" spans="1:6" ht="16.5" thickBot="1" x14ac:dyDescent="0.3">
      <c r="A52" s="181" t="s">
        <v>191</v>
      </c>
      <c r="B52" s="182" t="s">
        <v>232</v>
      </c>
      <c r="C52" s="183">
        <v>11227713</v>
      </c>
      <c r="D52" s="183">
        <v>11227713</v>
      </c>
      <c r="E52" s="183">
        <v>11227713</v>
      </c>
      <c r="F52" s="184">
        <f t="shared" si="2"/>
        <v>1</v>
      </c>
    </row>
    <row r="53" spans="1:6" x14ac:dyDescent="0.25">
      <c r="E53" s="32"/>
    </row>
    <row r="54" spans="1:6" x14ac:dyDescent="0.25">
      <c r="E54" s="32"/>
    </row>
    <row r="55" spans="1:6" x14ac:dyDescent="0.25">
      <c r="E55" s="32"/>
    </row>
    <row r="56" spans="1:6" x14ac:dyDescent="0.25">
      <c r="E56" s="32"/>
    </row>
    <row r="57" spans="1:6" x14ac:dyDescent="0.25">
      <c r="E57" s="32"/>
    </row>
    <row r="58" spans="1:6" x14ac:dyDescent="0.25">
      <c r="E58" s="32"/>
    </row>
    <row r="59" spans="1:6" x14ac:dyDescent="0.25">
      <c r="E59" s="32"/>
    </row>
    <row r="60" spans="1:6" x14ac:dyDescent="0.25">
      <c r="E60" s="32"/>
    </row>
    <row r="61" spans="1:6" x14ac:dyDescent="0.25">
      <c r="E61" s="32"/>
    </row>
    <row r="62" spans="1:6" ht="15.95" customHeight="1" x14ac:dyDescent="0.25">
      <c r="B62" s="35"/>
      <c r="E62" s="32"/>
      <c r="F62" s="36"/>
    </row>
    <row r="63" spans="1:6" ht="15.95" customHeight="1" x14ac:dyDescent="0.25">
      <c r="B63" s="35"/>
      <c r="E63" s="32"/>
      <c r="F63" s="36"/>
    </row>
    <row r="64" spans="1:6" ht="15.95" customHeight="1" x14ac:dyDescent="0.25">
      <c r="B64" s="35"/>
      <c r="E64" s="32"/>
      <c r="F64" s="36"/>
    </row>
    <row r="65" spans="2:6" ht="15.95" customHeight="1" x14ac:dyDescent="0.25">
      <c r="B65" s="35"/>
      <c r="E65" s="32"/>
      <c r="F65" s="36"/>
    </row>
    <row r="66" spans="2:6" ht="15.95" customHeight="1" x14ac:dyDescent="0.25">
      <c r="B66" s="35"/>
      <c r="E66" s="32"/>
      <c r="F66" s="36"/>
    </row>
    <row r="67" spans="2:6" ht="15.95" customHeight="1" x14ac:dyDescent="0.25">
      <c r="B67" s="35"/>
      <c r="E67" s="32"/>
      <c r="F67" s="36"/>
    </row>
    <row r="68" spans="2:6" ht="15.95" customHeight="1" x14ac:dyDescent="0.25">
      <c r="B68" s="35"/>
      <c r="E68" s="32"/>
      <c r="F68" s="36"/>
    </row>
    <row r="69" spans="2:6" ht="15.95" customHeight="1" x14ac:dyDescent="0.25">
      <c r="B69" s="35"/>
      <c r="E69" s="32"/>
      <c r="F69" s="36"/>
    </row>
    <row r="70" spans="2:6" ht="15.95" customHeight="1" x14ac:dyDescent="0.25">
      <c r="B70" s="35"/>
      <c r="E70" s="32"/>
      <c r="F70" s="36"/>
    </row>
    <row r="71" spans="2:6" ht="15.95" customHeight="1" x14ac:dyDescent="0.25">
      <c r="B71" s="35"/>
      <c r="E71" s="32"/>
      <c r="F71" s="36"/>
    </row>
    <row r="72" spans="2:6" ht="15.95" customHeight="1" x14ac:dyDescent="0.25">
      <c r="B72" s="35"/>
      <c r="E72" s="32"/>
      <c r="F72" s="36"/>
    </row>
    <row r="73" spans="2:6" ht="15.95" customHeight="1" x14ac:dyDescent="0.25">
      <c r="B73" s="35"/>
      <c r="E73" s="32"/>
      <c r="F73" s="36"/>
    </row>
    <row r="74" spans="2:6" ht="15.95" customHeight="1" x14ac:dyDescent="0.25">
      <c r="B74" s="35"/>
      <c r="E74" s="32"/>
      <c r="F74" s="36"/>
    </row>
    <row r="75" spans="2:6" ht="15.95" customHeight="1" x14ac:dyDescent="0.25">
      <c r="B75" s="35"/>
      <c r="E75" s="32"/>
      <c r="F75" s="36"/>
    </row>
    <row r="76" spans="2:6" ht="15.95" customHeight="1" x14ac:dyDescent="0.25">
      <c r="B76" s="35"/>
      <c r="E76" s="32"/>
      <c r="F76" s="36"/>
    </row>
  </sheetData>
  <mergeCells count="4">
    <mergeCell ref="B1:F1"/>
    <mergeCell ref="A3:F3"/>
    <mergeCell ref="A4:F4"/>
    <mergeCell ref="A5:F5"/>
  </mergeCells>
  <phoneticPr fontId="23" type="noConversion"/>
  <pageMargins left="0.51181102362204722" right="0.51181102362204722" top="0.55118110236220474" bottom="0.55118110236220474" header="0.31496062992125984" footer="0.31496062992125984"/>
  <pageSetup paperSize="9" scale="61" orientation="portrait" r:id="rId1"/>
  <headerFooter>
    <oddHeader>&amp;LNagycenk Nagyközség Önkormányzata&amp;C2024. ÉVI KÖLTSÉGVETÉS VÉGREHAJTÁSA</oddHeader>
    <oddFooter>&amp;P. oldal, összesen: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5"/>
  <sheetViews>
    <sheetView zoomScaleNormal="100" workbookViewId="0">
      <selection activeCell="I19" sqref="I19"/>
    </sheetView>
  </sheetViews>
  <sheetFormatPr defaultColWidth="9.140625" defaultRowHeight="20.100000000000001" customHeight="1" x14ac:dyDescent="0.25"/>
  <cols>
    <col min="1" max="1" width="49.28515625" style="2" bestFit="1" customWidth="1"/>
    <col min="2" max="2" width="16.85546875" style="16" bestFit="1" customWidth="1"/>
    <col min="3" max="4" width="16.85546875" style="4" bestFit="1" customWidth="1"/>
    <col min="5" max="5" width="11.42578125" style="21" bestFit="1" customWidth="1"/>
    <col min="6" max="6" width="41.140625" style="2" bestFit="1" customWidth="1"/>
    <col min="7" max="8" width="16.85546875" style="4" bestFit="1" customWidth="1"/>
    <col min="9" max="9" width="16.85546875" style="2" bestFit="1" customWidth="1"/>
    <col min="10" max="10" width="11.42578125" style="2" bestFit="1" customWidth="1"/>
    <col min="11" max="11" width="9.140625" style="2"/>
    <col min="12" max="12" width="10" style="2" bestFit="1" customWidth="1"/>
    <col min="13" max="16384" width="9.140625" style="2"/>
  </cols>
  <sheetData>
    <row r="1" spans="1:10" s="1" customFormat="1" ht="20.100000000000001" customHeight="1" x14ac:dyDescent="0.25">
      <c r="A1" s="264"/>
      <c r="B1" s="265"/>
      <c r="C1" s="12"/>
      <c r="D1" s="12"/>
      <c r="E1" s="20"/>
      <c r="F1" s="300" t="s">
        <v>1020</v>
      </c>
      <c r="G1" s="300"/>
      <c r="H1" s="258"/>
      <c r="I1" s="301"/>
      <c r="J1" s="301"/>
    </row>
    <row r="2" spans="1:10" ht="20.100000000000001" customHeight="1" x14ac:dyDescent="0.25">
      <c r="A2" s="263"/>
      <c r="B2" s="263"/>
      <c r="C2" s="263"/>
      <c r="D2" s="263"/>
      <c r="E2" s="263"/>
      <c r="F2" s="263"/>
      <c r="G2" s="263"/>
      <c r="H2" s="271"/>
      <c r="I2" s="271"/>
      <c r="J2" s="271"/>
    </row>
    <row r="3" spans="1:10" s="1" customFormat="1" ht="20.100000000000001" customHeight="1" x14ac:dyDescent="0.25">
      <c r="A3" s="263" t="s">
        <v>844</v>
      </c>
      <c r="B3" s="263"/>
      <c r="C3" s="263"/>
      <c r="D3" s="263"/>
      <c r="E3" s="263"/>
      <c r="F3" s="263"/>
      <c r="G3" s="263"/>
      <c r="H3" s="271"/>
      <c r="I3" s="271"/>
      <c r="J3" s="271"/>
    </row>
    <row r="4" spans="1:10" ht="20.100000000000001" customHeight="1" x14ac:dyDescent="0.25">
      <c r="A4" s="263">
        <v>2024</v>
      </c>
      <c r="B4" s="263"/>
      <c r="C4" s="263"/>
      <c r="D4" s="263"/>
      <c r="E4" s="263"/>
      <c r="F4" s="263"/>
      <c r="G4" s="263"/>
      <c r="H4" s="263"/>
      <c r="I4" s="263"/>
      <c r="J4" s="263"/>
    </row>
    <row r="5" spans="1:10" ht="20.100000000000001" customHeight="1" thickBot="1" x14ac:dyDescent="0.3">
      <c r="A5" s="242"/>
      <c r="B5" s="242"/>
      <c r="C5" s="242"/>
      <c r="D5" s="242"/>
      <c r="E5" s="242"/>
      <c r="F5" s="242"/>
      <c r="G5" s="242"/>
      <c r="H5" s="242"/>
      <c r="I5" s="242"/>
      <c r="J5" s="242"/>
    </row>
    <row r="6" spans="1:10" ht="20.100000000000001" customHeight="1" thickBot="1" x14ac:dyDescent="0.3">
      <c r="A6" s="302" t="s">
        <v>394</v>
      </c>
      <c r="B6" s="304"/>
      <c r="C6" s="304"/>
      <c r="D6" s="304"/>
      <c r="E6" s="304"/>
      <c r="F6" s="302" t="s">
        <v>395</v>
      </c>
      <c r="G6" s="308"/>
      <c r="H6" s="308"/>
      <c r="I6" s="308"/>
      <c r="J6" s="308"/>
    </row>
    <row r="7" spans="1:10" ht="20.100000000000001" customHeight="1" x14ac:dyDescent="0.25">
      <c r="A7" s="302" t="s">
        <v>396</v>
      </c>
      <c r="B7" s="309">
        <v>2024</v>
      </c>
      <c r="C7" s="305"/>
      <c r="D7" s="305" t="s">
        <v>426</v>
      </c>
      <c r="E7" s="306" t="s">
        <v>428</v>
      </c>
      <c r="F7" s="302" t="s">
        <v>397</v>
      </c>
      <c r="G7" s="309">
        <v>2024</v>
      </c>
      <c r="H7" s="305"/>
      <c r="I7" s="305" t="s">
        <v>426</v>
      </c>
      <c r="J7" s="306" t="s">
        <v>428</v>
      </c>
    </row>
    <row r="8" spans="1:10" ht="20.100000000000001" customHeight="1" thickBot="1" x14ac:dyDescent="0.3">
      <c r="A8" s="303"/>
      <c r="B8" s="46" t="s">
        <v>398</v>
      </c>
      <c r="C8" s="46" t="s">
        <v>399</v>
      </c>
      <c r="D8" s="303"/>
      <c r="E8" s="307"/>
      <c r="F8" s="303"/>
      <c r="G8" s="46" t="s">
        <v>398</v>
      </c>
      <c r="H8" s="46" t="s">
        <v>399</v>
      </c>
      <c r="I8" s="303"/>
      <c r="J8" s="307"/>
    </row>
    <row r="9" spans="1:10" ht="20.100000000000001" customHeight="1" x14ac:dyDescent="0.25">
      <c r="A9" s="26" t="s">
        <v>30</v>
      </c>
      <c r="B9" s="27">
        <v>330436238</v>
      </c>
      <c r="C9" s="162">
        <v>339397355</v>
      </c>
      <c r="D9" s="27">
        <v>339397355</v>
      </c>
      <c r="E9" s="28">
        <f>+D9/C9</f>
        <v>1</v>
      </c>
      <c r="F9" s="26" t="s">
        <v>71</v>
      </c>
      <c r="G9" s="27">
        <v>50958724</v>
      </c>
      <c r="H9" s="162">
        <v>51813559</v>
      </c>
      <c r="I9" s="27">
        <v>51813559</v>
      </c>
      <c r="J9" s="28">
        <f>+I9/H9</f>
        <v>1</v>
      </c>
    </row>
    <row r="10" spans="1:10" ht="20.100000000000001" customHeight="1" x14ac:dyDescent="0.25">
      <c r="A10" s="18" t="s">
        <v>32</v>
      </c>
      <c r="B10" s="22">
        <v>236200000</v>
      </c>
      <c r="C10" s="163">
        <v>250078413</v>
      </c>
      <c r="D10" s="22">
        <v>250078413</v>
      </c>
      <c r="E10" s="23">
        <f t="shared" ref="E10:E25" si="0">+D10/C10</f>
        <v>1</v>
      </c>
      <c r="F10" s="18" t="s">
        <v>401</v>
      </c>
      <c r="G10" s="22">
        <v>7217254</v>
      </c>
      <c r="H10" s="163">
        <v>5896289</v>
      </c>
      <c r="I10" s="22">
        <v>5896289</v>
      </c>
      <c r="J10" s="23">
        <f t="shared" ref="J10:J25" si="1">+I10/H10</f>
        <v>1</v>
      </c>
    </row>
    <row r="11" spans="1:10" ht="20.100000000000001" customHeight="1" x14ac:dyDescent="0.25">
      <c r="A11" s="18" t="s">
        <v>33</v>
      </c>
      <c r="B11" s="22">
        <v>66347371</v>
      </c>
      <c r="C11" s="163">
        <v>81254880</v>
      </c>
      <c r="D11" s="22">
        <v>81254880</v>
      </c>
      <c r="E11" s="23">
        <f t="shared" si="0"/>
        <v>1</v>
      </c>
      <c r="F11" s="18" t="s">
        <v>22</v>
      </c>
      <c r="G11" s="22">
        <v>140800669</v>
      </c>
      <c r="H11" s="163">
        <v>158122733</v>
      </c>
      <c r="I11" s="22">
        <v>157652455</v>
      </c>
      <c r="J11" s="23">
        <f t="shared" si="1"/>
        <v>0.99702586724199871</v>
      </c>
    </row>
    <row r="12" spans="1:10" ht="20.100000000000001" customHeight="1" x14ac:dyDescent="0.25">
      <c r="A12" s="18" t="s">
        <v>35</v>
      </c>
      <c r="B12" s="22">
        <v>0</v>
      </c>
      <c r="C12" s="163">
        <v>100000</v>
      </c>
      <c r="D12" s="22">
        <v>100000</v>
      </c>
      <c r="E12" s="23">
        <f>+D12/C12</f>
        <v>1</v>
      </c>
      <c r="F12" s="18" t="s">
        <v>23</v>
      </c>
      <c r="G12" s="22">
        <v>1900000</v>
      </c>
      <c r="H12" s="163">
        <v>1838780</v>
      </c>
      <c r="I12" s="22">
        <v>1838780</v>
      </c>
      <c r="J12" s="23">
        <f t="shared" si="1"/>
        <v>1</v>
      </c>
    </row>
    <row r="13" spans="1:10" ht="20.100000000000001" customHeight="1" x14ac:dyDescent="0.25">
      <c r="A13" s="18" t="s">
        <v>400</v>
      </c>
      <c r="B13" s="22">
        <v>0</v>
      </c>
      <c r="C13" s="163">
        <v>0</v>
      </c>
      <c r="D13" s="22">
        <v>0</v>
      </c>
      <c r="E13" s="23" t="s">
        <v>825</v>
      </c>
      <c r="F13" s="18" t="s">
        <v>402</v>
      </c>
      <c r="G13" s="22">
        <v>280577311</v>
      </c>
      <c r="H13" s="163">
        <v>427903354</v>
      </c>
      <c r="I13" s="22">
        <v>67103386</v>
      </c>
      <c r="J13" s="23">
        <f t="shared" si="1"/>
        <v>0.1568190232040107</v>
      </c>
    </row>
    <row r="14" spans="1:10" ht="20.100000000000001" customHeight="1" thickBot="1" x14ac:dyDescent="0.3">
      <c r="A14" s="29" t="s">
        <v>424</v>
      </c>
      <c r="B14" s="24">
        <v>0</v>
      </c>
      <c r="C14" s="164">
        <v>2270000000</v>
      </c>
      <c r="D14" s="24">
        <v>2270000000</v>
      </c>
      <c r="E14" s="30">
        <f>+D14/C14</f>
        <v>1</v>
      </c>
      <c r="F14" s="29" t="s">
        <v>29</v>
      </c>
      <c r="G14" s="24">
        <v>295487234</v>
      </c>
      <c r="H14" s="164">
        <v>2382519526</v>
      </c>
      <c r="I14" s="24">
        <v>2382519526</v>
      </c>
      <c r="J14" s="30">
        <f t="shared" si="1"/>
        <v>1</v>
      </c>
    </row>
    <row r="15" spans="1:10" ht="20.100000000000001" customHeight="1" thickBot="1" x14ac:dyDescent="0.3">
      <c r="A15" s="50" t="s">
        <v>403</v>
      </c>
      <c r="B15" s="51">
        <f>SUM(B9:B14)</f>
        <v>632983609</v>
      </c>
      <c r="C15" s="165">
        <f>SUM(C9:C14)</f>
        <v>2940830648</v>
      </c>
      <c r="D15" s="51">
        <f>SUM(D9:D14)</f>
        <v>2940830648</v>
      </c>
      <c r="E15" s="52">
        <f t="shared" si="0"/>
        <v>1</v>
      </c>
      <c r="F15" s="50" t="s">
        <v>404</v>
      </c>
      <c r="G15" s="51">
        <f>SUM(G9:G14)</f>
        <v>776941192</v>
      </c>
      <c r="H15" s="165">
        <f>SUM(H9:H14)</f>
        <v>3028094241</v>
      </c>
      <c r="I15" s="51">
        <f>SUM(I9:I14)</f>
        <v>2666823995</v>
      </c>
      <c r="J15" s="52">
        <f t="shared" si="1"/>
        <v>0.88069385651594057</v>
      </c>
    </row>
    <row r="16" spans="1:10" ht="20.100000000000001" customHeight="1" thickBot="1" x14ac:dyDescent="0.3">
      <c r="A16" s="43"/>
      <c r="B16" s="44"/>
      <c r="C16" s="44"/>
      <c r="D16" s="44"/>
      <c r="E16" s="45"/>
      <c r="F16" s="43"/>
      <c r="G16" s="44"/>
      <c r="H16" s="44"/>
      <c r="I16" s="44"/>
      <c r="J16" s="45"/>
    </row>
    <row r="17" spans="1:10" ht="20.100000000000001" customHeight="1" x14ac:dyDescent="0.25">
      <c r="A17" s="40" t="s">
        <v>405</v>
      </c>
      <c r="B17" s="41"/>
      <c r="C17" s="41"/>
      <c r="D17" s="41"/>
      <c r="E17" s="42"/>
      <c r="F17" s="40" t="s">
        <v>406</v>
      </c>
      <c r="G17" s="41"/>
      <c r="H17" s="41"/>
      <c r="I17" s="41"/>
      <c r="J17" s="42"/>
    </row>
    <row r="18" spans="1:10" ht="20.100000000000001" customHeight="1" x14ac:dyDescent="0.25">
      <c r="A18" s="18" t="s">
        <v>31</v>
      </c>
      <c r="B18" s="22">
        <v>81146336</v>
      </c>
      <c r="C18" s="22">
        <v>69612575</v>
      </c>
      <c r="D18" s="22">
        <v>69612575</v>
      </c>
      <c r="E18" s="23">
        <f t="shared" si="0"/>
        <v>1</v>
      </c>
      <c r="F18" s="18" t="s">
        <v>25</v>
      </c>
      <c r="G18" s="22">
        <v>169205560</v>
      </c>
      <c r="H18" s="22">
        <v>122593214</v>
      </c>
      <c r="I18" s="22">
        <v>122593214</v>
      </c>
      <c r="J18" s="23">
        <f t="shared" si="1"/>
        <v>1</v>
      </c>
    </row>
    <row r="19" spans="1:10" ht="20.100000000000001" customHeight="1" x14ac:dyDescent="0.25">
      <c r="A19" s="18" t="s">
        <v>34</v>
      </c>
      <c r="B19" s="22">
        <v>75365089</v>
      </c>
      <c r="C19" s="22">
        <v>149792657</v>
      </c>
      <c r="D19" s="22">
        <v>149792657</v>
      </c>
      <c r="E19" s="23">
        <f t="shared" si="0"/>
        <v>1</v>
      </c>
      <c r="F19" s="18" t="s">
        <v>408</v>
      </c>
      <c r="G19" s="22">
        <v>45589084</v>
      </c>
      <c r="H19" s="22">
        <v>18214860</v>
      </c>
      <c r="I19" s="22">
        <v>18200613</v>
      </c>
      <c r="J19" s="23">
        <f t="shared" si="1"/>
        <v>0.99921783642586326</v>
      </c>
    </row>
    <row r="20" spans="1:10" ht="20.100000000000001" customHeight="1" x14ac:dyDescent="0.25">
      <c r="A20" s="18" t="s">
        <v>407</v>
      </c>
      <c r="B20" s="22">
        <v>4149999</v>
      </c>
      <c r="C20" s="22">
        <v>9750006</v>
      </c>
      <c r="D20" s="22">
        <v>0</v>
      </c>
      <c r="E20" s="23">
        <f t="shared" si="0"/>
        <v>0</v>
      </c>
      <c r="F20" s="18" t="s">
        <v>409</v>
      </c>
      <c r="G20" s="22">
        <v>106824292</v>
      </c>
      <c r="H20" s="22">
        <v>88899059</v>
      </c>
      <c r="I20" s="22">
        <v>88899059</v>
      </c>
      <c r="J20" s="23">
        <f t="shared" si="1"/>
        <v>1</v>
      </c>
    </row>
    <row r="21" spans="1:10" ht="20.100000000000001" customHeight="1" x14ac:dyDescent="0.25">
      <c r="A21" s="18" t="s">
        <v>400</v>
      </c>
      <c r="B21" s="22">
        <v>320757654</v>
      </c>
      <c r="C21" s="22">
        <v>104898841</v>
      </c>
      <c r="D21" s="22">
        <v>104898841</v>
      </c>
      <c r="E21" s="23">
        <f t="shared" si="0"/>
        <v>1</v>
      </c>
      <c r="F21" s="18" t="s">
        <v>410</v>
      </c>
      <c r="G21" s="22">
        <v>28842559</v>
      </c>
      <c r="H21" s="22">
        <v>23747763</v>
      </c>
      <c r="I21" s="22">
        <v>23533216</v>
      </c>
      <c r="J21" s="23">
        <f t="shared" si="1"/>
        <v>0.99096559115904936</v>
      </c>
    </row>
    <row r="22" spans="1:10" ht="20.100000000000001" customHeight="1" thickBot="1" x14ac:dyDescent="0.3">
      <c r="A22" s="29" t="s">
        <v>425</v>
      </c>
      <c r="B22" s="116">
        <v>13000000</v>
      </c>
      <c r="C22" s="116">
        <v>12414417</v>
      </c>
      <c r="D22" s="24">
        <v>12414417</v>
      </c>
      <c r="E22" s="30">
        <f t="shared" si="0"/>
        <v>1</v>
      </c>
      <c r="F22" s="29" t="s">
        <v>411</v>
      </c>
      <c r="G22" s="116"/>
      <c r="H22" s="116">
        <v>5750007</v>
      </c>
      <c r="I22" s="24">
        <v>5750007</v>
      </c>
      <c r="J22" s="30">
        <f>+I22/H22</f>
        <v>1</v>
      </c>
    </row>
    <row r="23" spans="1:10" ht="20.100000000000001" customHeight="1" thickBot="1" x14ac:dyDescent="0.3">
      <c r="A23" s="53" t="s">
        <v>412</v>
      </c>
      <c r="B23" s="54">
        <f>SUM(B18:B22)</f>
        <v>494419078</v>
      </c>
      <c r="C23" s="54">
        <f>SUM(C18:C22)</f>
        <v>346468496</v>
      </c>
      <c r="D23" s="54">
        <f>SUM(D18:D22)</f>
        <v>336718490</v>
      </c>
      <c r="E23" s="55">
        <f t="shared" si="0"/>
        <v>0.97185889593840591</v>
      </c>
      <c r="F23" s="53" t="s">
        <v>413</v>
      </c>
      <c r="G23" s="54">
        <f>SUM(G18:G22)</f>
        <v>350461495</v>
      </c>
      <c r="H23" s="54">
        <f>SUM(H18:H22)</f>
        <v>259204903</v>
      </c>
      <c r="I23" s="54">
        <f>SUM(I18:I22)</f>
        <v>258976109</v>
      </c>
      <c r="J23" s="55">
        <f t="shared" si="1"/>
        <v>0.99911732379537588</v>
      </c>
    </row>
    <row r="24" spans="1:10" ht="20.100000000000001" customHeight="1" thickBot="1" x14ac:dyDescent="0.3">
      <c r="A24" s="17"/>
      <c r="B24" s="25"/>
      <c r="C24" s="25"/>
      <c r="D24" s="25"/>
      <c r="E24" s="31"/>
      <c r="G24" s="25"/>
      <c r="H24" s="25"/>
      <c r="I24" s="25"/>
      <c r="J24" s="31"/>
    </row>
    <row r="25" spans="1:10" ht="20.100000000000001" customHeight="1" thickBot="1" x14ac:dyDescent="0.3">
      <c r="A25" s="47" t="s">
        <v>414</v>
      </c>
      <c r="B25" s="48">
        <f>+B15+B23</f>
        <v>1127402687</v>
      </c>
      <c r="C25" s="48">
        <f>+C15+C23</f>
        <v>3287299144</v>
      </c>
      <c r="D25" s="48">
        <f>+D15+D23</f>
        <v>3277549138</v>
      </c>
      <c r="E25" s="49">
        <f t="shared" si="0"/>
        <v>0.99703403749616282</v>
      </c>
      <c r="F25" s="47" t="s">
        <v>415</v>
      </c>
      <c r="G25" s="48">
        <f>+G15+G23</f>
        <v>1127402687</v>
      </c>
      <c r="H25" s="48">
        <f>+H15+H23+H24</f>
        <v>3287299144</v>
      </c>
      <c r="I25" s="48">
        <f>+I15+I23+I24</f>
        <v>2925800104</v>
      </c>
      <c r="J25" s="49">
        <f t="shared" si="1"/>
        <v>0.89003159610228644</v>
      </c>
    </row>
  </sheetData>
  <mergeCells count="15">
    <mergeCell ref="A1:B1"/>
    <mergeCell ref="F1:J1"/>
    <mergeCell ref="A2:J2"/>
    <mergeCell ref="A3:J3"/>
    <mergeCell ref="A7:A8"/>
    <mergeCell ref="F7:F8"/>
    <mergeCell ref="A6:E6"/>
    <mergeCell ref="D7:D8"/>
    <mergeCell ref="E7:E8"/>
    <mergeCell ref="I7:I8"/>
    <mergeCell ref="J7:J8"/>
    <mergeCell ref="F6:J6"/>
    <mergeCell ref="B7:C7"/>
    <mergeCell ref="G7:H7"/>
    <mergeCell ref="A4:J4"/>
  </mergeCells>
  <pageMargins left="0.51181102362204722" right="0.51181102362204722" top="0.55118110236220474" bottom="0.55118110236220474" header="0.31496062992125984" footer="0.31496062992125984"/>
  <pageSetup paperSize="9" scale="63" orientation="landscape" r:id="rId1"/>
  <headerFooter>
    <oddHeader>&amp;LNagycenk Nagyközség Önkormányzata&amp;C2024. ÉVI KÖLTSÉGVETÉS VÉGREHAJTÁSA</oddHeader>
    <oddFooter>&amp;P. oldal, összesen: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32"/>
  <sheetViews>
    <sheetView zoomScaleNormal="100" workbookViewId="0">
      <selection activeCell="I19" sqref="I19"/>
    </sheetView>
  </sheetViews>
  <sheetFormatPr defaultRowHeight="15" x14ac:dyDescent="0.25"/>
  <cols>
    <col min="1" max="1" width="53.5703125" bestFit="1" customWidth="1"/>
    <col min="2" max="2" width="21.7109375" customWidth="1"/>
    <col min="3" max="3" width="23.42578125" bestFit="1" customWidth="1"/>
  </cols>
  <sheetData>
    <row r="1" spans="1:3" ht="20.100000000000001" customHeight="1" x14ac:dyDescent="0.25">
      <c r="A1" s="264"/>
      <c r="B1" s="265"/>
      <c r="C1" s="25" t="s">
        <v>1021</v>
      </c>
    </row>
    <row r="2" spans="1:3" ht="20.100000000000001" customHeight="1" x14ac:dyDescent="0.25">
      <c r="A2" s="9"/>
      <c r="B2" s="9"/>
      <c r="C2" s="12"/>
    </row>
    <row r="3" spans="1:3" ht="18.75" x14ac:dyDescent="0.25">
      <c r="A3" s="263" t="s">
        <v>843</v>
      </c>
      <c r="B3" s="263"/>
      <c r="C3" s="263"/>
    </row>
    <row r="4" spans="1:3" ht="20.100000000000001" customHeight="1" thickBot="1" x14ac:dyDescent="0.35">
      <c r="A4" s="310">
        <v>2024</v>
      </c>
      <c r="B4" s="310"/>
      <c r="C4" s="310"/>
    </row>
    <row r="5" spans="1:3" s="19" customFormat="1" ht="75" customHeight="1" thickBot="1" x14ac:dyDescent="0.3">
      <c r="A5" s="93" t="s">
        <v>430</v>
      </c>
      <c r="B5" s="94" t="s">
        <v>458</v>
      </c>
      <c r="C5" s="95" t="s">
        <v>459</v>
      </c>
    </row>
    <row r="6" spans="1:3" ht="30" x14ac:dyDescent="0.25">
      <c r="A6" s="74" t="s">
        <v>460</v>
      </c>
      <c r="B6" s="75"/>
      <c r="C6" s="76"/>
    </row>
    <row r="7" spans="1:3" x14ac:dyDescent="0.25">
      <c r="A7" s="77" t="s">
        <v>461</v>
      </c>
      <c r="B7" s="78"/>
      <c r="C7" s="79"/>
    </row>
    <row r="8" spans="1:3" x14ac:dyDescent="0.25">
      <c r="A8" s="77" t="s">
        <v>462</v>
      </c>
      <c r="B8" s="78"/>
      <c r="C8" s="79"/>
    </row>
    <row r="9" spans="1:3" x14ac:dyDescent="0.25">
      <c r="A9" s="77" t="s">
        <v>463</v>
      </c>
      <c r="B9" s="78"/>
      <c r="C9" s="79"/>
    </row>
    <row r="10" spans="1:3" ht="30" x14ac:dyDescent="0.25">
      <c r="A10" s="80" t="s">
        <v>464</v>
      </c>
      <c r="B10" s="78"/>
      <c r="C10" s="81"/>
    </row>
    <row r="11" spans="1:3" ht="30" x14ac:dyDescent="0.25">
      <c r="A11" s="77" t="s">
        <v>465</v>
      </c>
      <c r="B11" s="78"/>
      <c r="C11" s="81"/>
    </row>
    <row r="12" spans="1:3" ht="45" x14ac:dyDescent="0.25">
      <c r="A12" s="77" t="s">
        <v>466</v>
      </c>
      <c r="B12" s="78"/>
      <c r="C12" s="81"/>
    </row>
    <row r="13" spans="1:3" x14ac:dyDescent="0.25">
      <c r="A13" s="77" t="s">
        <v>467</v>
      </c>
      <c r="B13" s="78"/>
      <c r="C13" s="82"/>
    </row>
    <row r="14" spans="1:3" x14ac:dyDescent="0.25">
      <c r="A14" s="77" t="s">
        <v>468</v>
      </c>
      <c r="B14" s="78">
        <v>2</v>
      </c>
      <c r="C14" s="82">
        <v>2</v>
      </c>
    </row>
    <row r="15" spans="1:3" x14ac:dyDescent="0.25">
      <c r="A15" s="77" t="s">
        <v>469</v>
      </c>
      <c r="B15" s="78"/>
      <c r="C15" s="82"/>
    </row>
    <row r="16" spans="1:3" x14ac:dyDescent="0.25">
      <c r="A16" s="77" t="s">
        <v>470</v>
      </c>
      <c r="B16" s="78">
        <v>2</v>
      </c>
      <c r="C16" s="82">
        <f>SUM(B16)</f>
        <v>2</v>
      </c>
    </row>
    <row r="17" spans="1:3" x14ac:dyDescent="0.25">
      <c r="A17" s="77" t="s">
        <v>471</v>
      </c>
      <c r="B17" s="78"/>
      <c r="C17" s="82"/>
    </row>
    <row r="18" spans="1:3" x14ac:dyDescent="0.25">
      <c r="A18" s="80" t="s">
        <v>472</v>
      </c>
      <c r="B18" s="83">
        <f>SUM(B14:B16)</f>
        <v>4</v>
      </c>
      <c r="C18" s="82">
        <f>SUM(B18)</f>
        <v>4</v>
      </c>
    </row>
    <row r="19" spans="1:3" ht="45" x14ac:dyDescent="0.25">
      <c r="A19" s="77" t="s">
        <v>473</v>
      </c>
      <c r="B19" s="78">
        <v>5</v>
      </c>
      <c r="C19" s="84">
        <f>SUM(B19)</f>
        <v>5</v>
      </c>
    </row>
    <row r="20" spans="1:3" x14ac:dyDescent="0.25">
      <c r="A20" s="77" t="s">
        <v>474</v>
      </c>
      <c r="B20" s="78"/>
      <c r="C20" s="82"/>
    </row>
    <row r="21" spans="1:3" x14ac:dyDescent="0.25">
      <c r="A21" s="77" t="s">
        <v>475</v>
      </c>
      <c r="B21" s="78"/>
      <c r="C21" s="82"/>
    </row>
    <row r="22" spans="1:3" x14ac:dyDescent="0.25">
      <c r="A22" s="80" t="s">
        <v>476</v>
      </c>
      <c r="B22" s="83">
        <f>SUM(B19:B21)</f>
        <v>5</v>
      </c>
      <c r="C22" s="82">
        <f>SUM(B22)</f>
        <v>5</v>
      </c>
    </row>
    <row r="23" spans="1:3" x14ac:dyDescent="0.25">
      <c r="A23" s="77" t="s">
        <v>477</v>
      </c>
      <c r="B23" s="78">
        <v>1</v>
      </c>
      <c r="C23" s="82">
        <v>1</v>
      </c>
    </row>
    <row r="24" spans="1:3" ht="30" x14ac:dyDescent="0.25">
      <c r="A24" s="77" t="s">
        <v>478</v>
      </c>
      <c r="B24" s="78"/>
      <c r="C24" s="82"/>
    </row>
    <row r="25" spans="1:3" ht="30" x14ac:dyDescent="0.25">
      <c r="A25" s="77" t="s">
        <v>479</v>
      </c>
      <c r="B25" s="78"/>
      <c r="C25" s="82"/>
    </row>
    <row r="26" spans="1:3" x14ac:dyDescent="0.25">
      <c r="A26" s="80" t="s">
        <v>480</v>
      </c>
      <c r="B26" s="83">
        <f>SUM(B23:B25)</f>
        <v>1</v>
      </c>
      <c r="C26" s="249">
        <f>SUM(C23:C25)</f>
        <v>1</v>
      </c>
    </row>
    <row r="27" spans="1:3" ht="60" x14ac:dyDescent="0.25">
      <c r="A27" s="80" t="s">
        <v>481</v>
      </c>
      <c r="B27" s="85">
        <f>+B18+B22+B26</f>
        <v>10</v>
      </c>
      <c r="C27" s="250">
        <f>+C18+C22+C26</f>
        <v>10</v>
      </c>
    </row>
    <row r="28" spans="1:3" ht="60" x14ac:dyDescent="0.25">
      <c r="A28" s="77" t="s">
        <v>482</v>
      </c>
      <c r="B28" s="78"/>
      <c r="C28" s="79"/>
    </row>
    <row r="29" spans="1:3" ht="75" x14ac:dyDescent="0.25">
      <c r="A29" s="77" t="s">
        <v>483</v>
      </c>
      <c r="B29" s="78"/>
      <c r="C29" s="79"/>
    </row>
    <row r="30" spans="1:3" ht="45" x14ac:dyDescent="0.25">
      <c r="A30" s="77" t="s">
        <v>484</v>
      </c>
      <c r="B30" s="78"/>
      <c r="C30" s="79"/>
    </row>
    <row r="31" spans="1:3" ht="15.75" thickBot="1" x14ac:dyDescent="0.3">
      <c r="A31" s="86" t="s">
        <v>485</v>
      </c>
      <c r="B31" s="87"/>
      <c r="C31" s="88"/>
    </row>
    <row r="32" spans="1:3" ht="60.75" thickBot="1" x14ac:dyDescent="0.3">
      <c r="A32" s="89" t="s">
        <v>486</v>
      </c>
      <c r="B32" s="90"/>
      <c r="C32" s="91"/>
    </row>
  </sheetData>
  <mergeCells count="3">
    <mergeCell ref="A1:B1"/>
    <mergeCell ref="A3:C3"/>
    <mergeCell ref="A4:C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5" orientation="portrait" r:id="rId1"/>
  <headerFooter>
    <oddHeader>&amp;LNagycenk Nagyközség Önkormányzata&amp;C2024. ÉVI KÖLTSÉGVETÉS VÉGREHAJTÁSA</oddHeader>
    <oddFooter>&amp;P. oldal, összesen: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24DE-E015-479A-9FC7-379F5481CE61}">
  <sheetPr>
    <pageSetUpPr fitToPage="1"/>
  </sheetPr>
  <dimension ref="A1:F340"/>
  <sheetViews>
    <sheetView zoomScaleNormal="100" workbookViewId="0">
      <selection activeCell="I19" sqref="I19"/>
    </sheetView>
  </sheetViews>
  <sheetFormatPr defaultRowHeight="15" x14ac:dyDescent="0.25"/>
  <cols>
    <col min="1" max="1" width="28.5703125" style="97" customWidth="1"/>
    <col min="2" max="2" width="10.85546875" style="97" bestFit="1" customWidth="1"/>
    <col min="3" max="3" width="39.5703125" style="97" bestFit="1" customWidth="1"/>
    <col min="4" max="4" width="4.5703125" style="97" bestFit="1" customWidth="1"/>
    <col min="5" max="5" width="5.140625" style="97" bestFit="1" customWidth="1"/>
    <col min="6" max="6" width="11" style="97" bestFit="1" customWidth="1"/>
    <col min="7" max="16384" width="9.140625" style="97"/>
  </cols>
  <sheetData>
    <row r="1" spans="1:6" x14ac:dyDescent="0.25">
      <c r="A1" s="272" t="s">
        <v>1022</v>
      </c>
      <c r="B1" s="272"/>
      <c r="C1" s="272"/>
      <c r="D1" s="272"/>
      <c r="E1" s="272"/>
      <c r="F1" s="272"/>
    </row>
    <row r="2" spans="1:6" ht="15.75" x14ac:dyDescent="0.25">
      <c r="A2" s="9"/>
      <c r="B2" s="9"/>
      <c r="C2" s="12"/>
    </row>
    <row r="3" spans="1:6" ht="18.75" x14ac:dyDescent="0.25">
      <c r="A3" s="263" t="s">
        <v>487</v>
      </c>
      <c r="B3" s="263"/>
      <c r="C3" s="263"/>
      <c r="D3" s="263"/>
      <c r="E3" s="263"/>
      <c r="F3" s="263"/>
    </row>
    <row r="4" spans="1:6" ht="15" customHeight="1" x14ac:dyDescent="0.3">
      <c r="A4" s="311">
        <v>2024</v>
      </c>
      <c r="B4" s="311"/>
      <c r="C4" s="311"/>
      <c r="D4" s="311"/>
      <c r="E4" s="311"/>
      <c r="F4" s="311"/>
    </row>
    <row r="6" spans="1:6" ht="15.75" thickBot="1" x14ac:dyDescent="0.3"/>
    <row r="7" spans="1:6" x14ac:dyDescent="0.25">
      <c r="A7" s="171" t="s">
        <v>891</v>
      </c>
      <c r="B7" s="172"/>
      <c r="C7" s="172" t="s">
        <v>892</v>
      </c>
      <c r="D7" s="172"/>
      <c r="E7" s="172"/>
      <c r="F7" s="173"/>
    </row>
    <row r="8" spans="1:6" ht="15.75" thickBot="1" x14ac:dyDescent="0.3">
      <c r="A8" s="174" t="s">
        <v>488</v>
      </c>
      <c r="B8" s="175" t="s">
        <v>845</v>
      </c>
      <c r="C8" s="175" t="s">
        <v>430</v>
      </c>
      <c r="D8" s="175" t="s">
        <v>893</v>
      </c>
      <c r="E8" s="175" t="s">
        <v>894</v>
      </c>
      <c r="F8" s="176" t="s">
        <v>846</v>
      </c>
    </row>
    <row r="9" spans="1:6" x14ac:dyDescent="0.25">
      <c r="A9" s="167" t="s">
        <v>847</v>
      </c>
      <c r="B9" s="167" t="s">
        <v>489</v>
      </c>
      <c r="C9" s="167" t="s">
        <v>490</v>
      </c>
      <c r="D9" s="167">
        <v>0</v>
      </c>
      <c r="E9" s="167">
        <v>308</v>
      </c>
      <c r="F9" s="167">
        <v>378</v>
      </c>
    </row>
    <row r="10" spans="1:6" x14ac:dyDescent="0.25">
      <c r="A10" s="168" t="s">
        <v>847</v>
      </c>
      <c r="B10" s="168" t="s">
        <v>491</v>
      </c>
      <c r="C10" s="168" t="s">
        <v>490</v>
      </c>
      <c r="D10" s="168">
        <v>0</v>
      </c>
      <c r="E10" s="168">
        <v>1451</v>
      </c>
      <c r="F10" s="168">
        <v>2597</v>
      </c>
    </row>
    <row r="11" spans="1:6" x14ac:dyDescent="0.25">
      <c r="A11" s="168" t="s">
        <v>847</v>
      </c>
      <c r="B11" s="168" t="s">
        <v>492</v>
      </c>
      <c r="C11" s="168" t="s">
        <v>493</v>
      </c>
      <c r="D11" s="168">
        <v>0</v>
      </c>
      <c r="E11" s="168">
        <v>1568</v>
      </c>
      <c r="F11" s="168">
        <v>18415</v>
      </c>
    </row>
    <row r="12" spans="1:6" x14ac:dyDescent="0.25">
      <c r="A12" s="168" t="s">
        <v>847</v>
      </c>
      <c r="B12" s="168" t="s">
        <v>494</v>
      </c>
      <c r="C12" s="168" t="s">
        <v>495</v>
      </c>
      <c r="D12" s="168">
        <v>0</v>
      </c>
      <c r="E12" s="168">
        <v>3298</v>
      </c>
      <c r="F12" s="168">
        <v>7798</v>
      </c>
    </row>
    <row r="13" spans="1:6" x14ac:dyDescent="0.25">
      <c r="A13" s="168" t="s">
        <v>847</v>
      </c>
      <c r="B13" s="168" t="s">
        <v>496</v>
      </c>
      <c r="C13" s="168" t="s">
        <v>497</v>
      </c>
      <c r="D13" s="168">
        <v>0</v>
      </c>
      <c r="E13" s="168">
        <v>1887</v>
      </c>
      <c r="F13" s="168">
        <v>4040</v>
      </c>
    </row>
    <row r="14" spans="1:6" x14ac:dyDescent="0.25">
      <c r="A14" s="168" t="s">
        <v>847</v>
      </c>
      <c r="B14" s="168" t="s">
        <v>498</v>
      </c>
      <c r="C14" s="168" t="s">
        <v>499</v>
      </c>
      <c r="D14" s="168">
        <v>0</v>
      </c>
      <c r="E14" s="168">
        <v>1361</v>
      </c>
      <c r="F14" s="168">
        <v>17964</v>
      </c>
    </row>
    <row r="15" spans="1:6" x14ac:dyDescent="0.25">
      <c r="A15" s="168" t="s">
        <v>847</v>
      </c>
      <c r="B15" s="168" t="s">
        <v>500</v>
      </c>
      <c r="C15" s="168" t="s">
        <v>501</v>
      </c>
      <c r="D15" s="168">
        <v>0</v>
      </c>
      <c r="E15" s="168">
        <v>1768</v>
      </c>
      <c r="F15" s="168">
        <v>6660</v>
      </c>
    </row>
    <row r="16" spans="1:6" x14ac:dyDescent="0.25">
      <c r="A16" s="168" t="s">
        <v>847</v>
      </c>
      <c r="B16" s="168" t="s">
        <v>502</v>
      </c>
      <c r="C16" s="168" t="s">
        <v>503</v>
      </c>
      <c r="D16" s="168">
        <v>1</v>
      </c>
      <c r="E16" s="168">
        <v>1608</v>
      </c>
      <c r="F16" s="168">
        <v>73027.065000000002</v>
      </c>
    </row>
    <row r="17" spans="1:6" x14ac:dyDescent="0.25">
      <c r="A17" s="168" t="s">
        <v>847</v>
      </c>
      <c r="B17" s="168" t="s">
        <v>504</v>
      </c>
      <c r="C17" s="168" t="s">
        <v>505</v>
      </c>
      <c r="D17" s="168">
        <v>0</v>
      </c>
      <c r="E17" s="168">
        <v>175</v>
      </c>
      <c r="F17" s="168">
        <v>1012.4</v>
      </c>
    </row>
    <row r="18" spans="1:6" x14ac:dyDescent="0.25">
      <c r="A18" s="168" t="s">
        <v>847</v>
      </c>
      <c r="B18" s="168" t="s">
        <v>506</v>
      </c>
      <c r="C18" s="168" t="s">
        <v>507</v>
      </c>
      <c r="D18" s="168">
        <v>0</v>
      </c>
      <c r="E18" s="168">
        <v>7667</v>
      </c>
      <c r="F18" s="168">
        <v>24877.223999999998</v>
      </c>
    </row>
    <row r="19" spans="1:6" x14ac:dyDescent="0.25">
      <c r="A19" s="168" t="s">
        <v>847</v>
      </c>
      <c r="B19" s="168" t="s">
        <v>508</v>
      </c>
      <c r="C19" s="168" t="s">
        <v>505</v>
      </c>
      <c r="D19" s="168">
        <v>0</v>
      </c>
      <c r="E19" s="168">
        <v>373</v>
      </c>
      <c r="F19" s="168">
        <v>1462.63</v>
      </c>
    </row>
    <row r="20" spans="1:6" x14ac:dyDescent="0.25">
      <c r="A20" s="168" t="s">
        <v>847</v>
      </c>
      <c r="B20" s="168" t="s">
        <v>509</v>
      </c>
      <c r="C20" s="168" t="s">
        <v>510</v>
      </c>
      <c r="D20" s="168">
        <v>0</v>
      </c>
      <c r="E20" s="168">
        <v>8360</v>
      </c>
      <c r="F20" s="168">
        <v>17496</v>
      </c>
    </row>
    <row r="21" spans="1:6" x14ac:dyDescent="0.25">
      <c r="A21" s="168" t="s">
        <v>847</v>
      </c>
      <c r="B21" s="168" t="s">
        <v>511</v>
      </c>
      <c r="C21" s="168" t="s">
        <v>512</v>
      </c>
      <c r="D21" s="168">
        <v>0</v>
      </c>
      <c r="E21" s="168">
        <v>1485</v>
      </c>
      <c r="F21" s="168">
        <v>9276.9500000000007</v>
      </c>
    </row>
    <row r="22" spans="1:6" x14ac:dyDescent="0.25">
      <c r="A22" s="168" t="s">
        <v>847</v>
      </c>
      <c r="B22" s="168" t="s">
        <v>513</v>
      </c>
      <c r="C22" s="168" t="s">
        <v>514</v>
      </c>
      <c r="D22" s="168">
        <v>1</v>
      </c>
      <c r="E22" s="168">
        <v>2956</v>
      </c>
      <c r="F22" s="168">
        <v>57285.646000000001</v>
      </c>
    </row>
    <row r="23" spans="1:6" x14ac:dyDescent="0.25">
      <c r="A23" s="168" t="s">
        <v>847</v>
      </c>
      <c r="B23" s="168" t="s">
        <v>515</v>
      </c>
      <c r="C23" s="168" t="s">
        <v>516</v>
      </c>
      <c r="D23" s="168">
        <v>0</v>
      </c>
      <c r="E23" s="168">
        <v>4148</v>
      </c>
      <c r="F23" s="168">
        <v>6280</v>
      </c>
    </row>
    <row r="24" spans="1:6" x14ac:dyDescent="0.25">
      <c r="A24" s="168" t="s">
        <v>847</v>
      </c>
      <c r="B24" s="168" t="s">
        <v>517</v>
      </c>
      <c r="C24" s="168" t="s">
        <v>997</v>
      </c>
      <c r="D24" s="168">
        <v>1</v>
      </c>
      <c r="E24" s="168">
        <v>7416</v>
      </c>
      <c r="F24" s="168">
        <v>109821.86</v>
      </c>
    </row>
    <row r="25" spans="1:6" x14ac:dyDescent="0.25">
      <c r="A25" s="168" t="s">
        <v>847</v>
      </c>
      <c r="B25" s="168" t="s">
        <v>519</v>
      </c>
      <c r="C25" s="168" t="s">
        <v>490</v>
      </c>
      <c r="D25" s="168">
        <v>0</v>
      </c>
      <c r="E25" s="168">
        <v>854</v>
      </c>
      <c r="F25" s="168">
        <v>2200</v>
      </c>
    </row>
    <row r="26" spans="1:6" x14ac:dyDescent="0.25">
      <c r="A26" s="168" t="s">
        <v>847</v>
      </c>
      <c r="B26" s="168" t="s">
        <v>520</v>
      </c>
      <c r="C26" s="168" t="s">
        <v>521</v>
      </c>
      <c r="D26" s="168">
        <v>0</v>
      </c>
      <c r="E26" s="168">
        <v>3941</v>
      </c>
      <c r="F26" s="168">
        <v>6700</v>
      </c>
    </row>
    <row r="27" spans="1:6" x14ac:dyDescent="0.25">
      <c r="A27" s="168" t="s">
        <v>847</v>
      </c>
      <c r="B27" s="168" t="s">
        <v>522</v>
      </c>
      <c r="C27" s="168" t="s">
        <v>518</v>
      </c>
      <c r="D27" s="168">
        <v>0</v>
      </c>
      <c r="E27" s="168">
        <v>721</v>
      </c>
      <c r="F27" s="168">
        <v>1200</v>
      </c>
    </row>
    <row r="28" spans="1:6" x14ac:dyDescent="0.25">
      <c r="A28" s="168" t="s">
        <v>847</v>
      </c>
      <c r="B28" s="168" t="s">
        <v>523</v>
      </c>
      <c r="C28" s="168" t="s">
        <v>524</v>
      </c>
      <c r="D28" s="168">
        <v>0</v>
      </c>
      <c r="E28" s="168">
        <v>4686</v>
      </c>
      <c r="F28" s="168">
        <v>815</v>
      </c>
    </row>
    <row r="29" spans="1:6" x14ac:dyDescent="0.25">
      <c r="A29" s="168" t="s">
        <v>847</v>
      </c>
      <c r="B29" s="168" t="s">
        <v>525</v>
      </c>
      <c r="C29" s="168" t="s">
        <v>490</v>
      </c>
      <c r="D29" s="168">
        <v>0</v>
      </c>
      <c r="E29" s="168">
        <v>273</v>
      </c>
      <c r="F29" s="168">
        <v>455</v>
      </c>
    </row>
    <row r="30" spans="1:6" x14ac:dyDescent="0.25">
      <c r="A30" s="168" t="s">
        <v>847</v>
      </c>
      <c r="B30" s="168" t="s">
        <v>526</v>
      </c>
      <c r="C30" s="168" t="s">
        <v>527</v>
      </c>
      <c r="D30" s="168">
        <v>0</v>
      </c>
      <c r="E30" s="168">
        <v>26</v>
      </c>
      <c r="F30" s="168">
        <v>63</v>
      </c>
    </row>
    <row r="31" spans="1:6" x14ac:dyDescent="0.25">
      <c r="A31" s="168" t="s">
        <v>847</v>
      </c>
      <c r="B31" s="168" t="s">
        <v>528</v>
      </c>
      <c r="C31" s="168" t="s">
        <v>529</v>
      </c>
      <c r="D31" s="168">
        <v>0</v>
      </c>
      <c r="E31" s="168">
        <v>1898</v>
      </c>
      <c r="F31" s="168">
        <v>9183.2489999999998</v>
      </c>
    </row>
    <row r="32" spans="1:6" x14ac:dyDescent="0.25">
      <c r="A32" s="168" t="s">
        <v>847</v>
      </c>
      <c r="B32" s="168" t="s">
        <v>530</v>
      </c>
      <c r="C32" s="168" t="s">
        <v>529</v>
      </c>
      <c r="D32" s="168">
        <v>0</v>
      </c>
      <c r="E32" s="168">
        <v>1768</v>
      </c>
      <c r="F32" s="168">
        <v>5754.6480000000001</v>
      </c>
    </row>
    <row r="33" spans="1:6" x14ac:dyDescent="0.25">
      <c r="A33" s="168" t="s">
        <v>847</v>
      </c>
      <c r="B33" s="168" t="s">
        <v>531</v>
      </c>
      <c r="C33" s="168" t="s">
        <v>532</v>
      </c>
      <c r="D33" s="168">
        <v>0</v>
      </c>
      <c r="E33" s="168">
        <v>2055</v>
      </c>
      <c r="F33" s="168">
        <v>7063.7920000000004</v>
      </c>
    </row>
    <row r="34" spans="1:6" x14ac:dyDescent="0.25">
      <c r="A34" s="168" t="s">
        <v>847</v>
      </c>
      <c r="B34" s="168" t="s">
        <v>533</v>
      </c>
      <c r="C34" s="168" t="s">
        <v>534</v>
      </c>
      <c r="D34" s="168">
        <v>0</v>
      </c>
      <c r="E34" s="168">
        <v>400</v>
      </c>
      <c r="F34" s="168">
        <v>12116.618</v>
      </c>
    </row>
    <row r="35" spans="1:6" x14ac:dyDescent="0.25">
      <c r="A35" s="168" t="s">
        <v>847</v>
      </c>
      <c r="B35" s="168" t="s">
        <v>535</v>
      </c>
      <c r="C35" s="168" t="s">
        <v>536</v>
      </c>
      <c r="D35" s="168">
        <v>0</v>
      </c>
      <c r="E35" s="168">
        <v>287</v>
      </c>
      <c r="F35" s="168">
        <v>730</v>
      </c>
    </row>
    <row r="36" spans="1:6" x14ac:dyDescent="0.25">
      <c r="A36" s="168" t="s">
        <v>847</v>
      </c>
      <c r="B36" s="168" t="s">
        <v>537</v>
      </c>
      <c r="C36" s="168" t="s">
        <v>538</v>
      </c>
      <c r="D36" s="168">
        <v>0</v>
      </c>
      <c r="E36" s="168">
        <v>1890</v>
      </c>
      <c r="F36" s="168">
        <v>2541</v>
      </c>
    </row>
    <row r="37" spans="1:6" x14ac:dyDescent="0.25">
      <c r="A37" s="168" t="s">
        <v>847</v>
      </c>
      <c r="B37" s="168" t="s">
        <v>539</v>
      </c>
      <c r="C37" s="168" t="s">
        <v>540</v>
      </c>
      <c r="D37" s="168">
        <v>0</v>
      </c>
      <c r="E37" s="168">
        <v>491</v>
      </c>
      <c r="F37" s="168">
        <v>560</v>
      </c>
    </row>
    <row r="38" spans="1:6" x14ac:dyDescent="0.25">
      <c r="A38" s="168" t="s">
        <v>847</v>
      </c>
      <c r="B38" s="168" t="s">
        <v>541</v>
      </c>
      <c r="C38" s="168" t="s">
        <v>534</v>
      </c>
      <c r="D38" s="168">
        <v>0</v>
      </c>
      <c r="E38" s="168">
        <v>288</v>
      </c>
      <c r="F38" s="168">
        <v>750</v>
      </c>
    </row>
    <row r="39" spans="1:6" x14ac:dyDescent="0.25">
      <c r="A39" s="168" t="s">
        <v>847</v>
      </c>
      <c r="B39" s="168" t="s">
        <v>542</v>
      </c>
      <c r="C39" s="168" t="s">
        <v>543</v>
      </c>
      <c r="D39" s="168">
        <v>0</v>
      </c>
      <c r="E39" s="168">
        <v>1674</v>
      </c>
      <c r="F39" s="168">
        <v>4805</v>
      </c>
    </row>
    <row r="40" spans="1:6" x14ac:dyDescent="0.25">
      <c r="A40" s="168" t="s">
        <v>847</v>
      </c>
      <c r="B40" s="168" t="s">
        <v>544</v>
      </c>
      <c r="C40" s="168" t="s">
        <v>545</v>
      </c>
      <c r="D40" s="168">
        <v>0</v>
      </c>
      <c r="E40" s="168">
        <v>799</v>
      </c>
      <c r="F40" s="168">
        <v>530</v>
      </c>
    </row>
    <row r="41" spans="1:6" x14ac:dyDescent="0.25">
      <c r="A41" s="168" t="s">
        <v>847</v>
      </c>
      <c r="B41" s="168" t="s">
        <v>546</v>
      </c>
      <c r="C41" s="168" t="s">
        <v>527</v>
      </c>
      <c r="D41" s="168">
        <v>0</v>
      </c>
      <c r="E41" s="168">
        <v>2247</v>
      </c>
      <c r="F41" s="168">
        <v>2087</v>
      </c>
    </row>
    <row r="42" spans="1:6" x14ac:dyDescent="0.25">
      <c r="A42" s="168" t="s">
        <v>847</v>
      </c>
      <c r="B42" s="168" t="s">
        <v>547</v>
      </c>
      <c r="C42" s="168" t="s">
        <v>548</v>
      </c>
      <c r="D42" s="168">
        <v>0</v>
      </c>
      <c r="E42" s="168"/>
      <c r="F42" s="168">
        <v>42436.714</v>
      </c>
    </row>
    <row r="43" spans="1:6" x14ac:dyDescent="0.25">
      <c r="A43" s="168" t="s">
        <v>847</v>
      </c>
      <c r="B43" s="168" t="s">
        <v>549</v>
      </c>
      <c r="C43" s="168" t="s">
        <v>548</v>
      </c>
      <c r="D43" s="168">
        <v>0</v>
      </c>
      <c r="E43" s="168">
        <v>1291</v>
      </c>
      <c r="F43" s="168">
        <v>8166.4049999999997</v>
      </c>
    </row>
    <row r="44" spans="1:6" x14ac:dyDescent="0.25">
      <c r="A44" s="168" t="s">
        <v>847</v>
      </c>
      <c r="B44" s="168" t="s">
        <v>550</v>
      </c>
      <c r="C44" s="168" t="s">
        <v>551</v>
      </c>
      <c r="D44" s="168">
        <v>1</v>
      </c>
      <c r="E44" s="168">
        <v>1386</v>
      </c>
      <c r="F44" s="168">
        <v>71406.224000000002</v>
      </c>
    </row>
    <row r="45" spans="1:6" x14ac:dyDescent="0.25">
      <c r="A45" s="168" t="s">
        <v>847</v>
      </c>
      <c r="B45" s="168" t="s">
        <v>552</v>
      </c>
      <c r="C45" s="168" t="s">
        <v>527</v>
      </c>
      <c r="D45" s="168">
        <v>0</v>
      </c>
      <c r="E45" s="168">
        <v>2399</v>
      </c>
      <c r="F45" s="168">
        <v>3900</v>
      </c>
    </row>
    <row r="46" spans="1:6" x14ac:dyDescent="0.25">
      <c r="A46" s="168" t="s">
        <v>847</v>
      </c>
      <c r="B46" s="168" t="s">
        <v>553</v>
      </c>
      <c r="C46" s="168" t="s">
        <v>554</v>
      </c>
      <c r="D46" s="168">
        <v>0</v>
      </c>
      <c r="E46" s="168">
        <v>555</v>
      </c>
      <c r="F46" s="168">
        <v>1737.6510000000001</v>
      </c>
    </row>
    <row r="47" spans="1:6" x14ac:dyDescent="0.25">
      <c r="A47" s="168" t="s">
        <v>847</v>
      </c>
      <c r="B47" s="168" t="s">
        <v>555</v>
      </c>
      <c r="C47" s="168" t="s">
        <v>527</v>
      </c>
      <c r="D47" s="168">
        <v>0</v>
      </c>
      <c r="E47" s="168">
        <v>566</v>
      </c>
      <c r="F47" s="168">
        <v>700</v>
      </c>
    </row>
    <row r="48" spans="1:6" x14ac:dyDescent="0.25">
      <c r="A48" s="168" t="s">
        <v>847</v>
      </c>
      <c r="B48" s="168" t="s">
        <v>556</v>
      </c>
      <c r="C48" s="168" t="s">
        <v>557</v>
      </c>
      <c r="D48" s="168">
        <v>0</v>
      </c>
      <c r="E48" s="168">
        <v>31</v>
      </c>
      <c r="F48" s="168">
        <v>650</v>
      </c>
    </row>
    <row r="49" spans="1:6" x14ac:dyDescent="0.25">
      <c r="A49" s="168" t="s">
        <v>847</v>
      </c>
      <c r="B49" s="168" t="s">
        <v>558</v>
      </c>
      <c r="C49" s="168" t="s">
        <v>559</v>
      </c>
      <c r="D49" s="168">
        <v>0</v>
      </c>
      <c r="E49" s="168">
        <v>5627</v>
      </c>
      <c r="F49" s="168">
        <v>28859.579000000002</v>
      </c>
    </row>
    <row r="50" spans="1:6" x14ac:dyDescent="0.25">
      <c r="A50" s="168" t="s">
        <v>847</v>
      </c>
      <c r="B50" s="168" t="s">
        <v>560</v>
      </c>
      <c r="C50" s="168" t="s">
        <v>895</v>
      </c>
      <c r="D50" s="168">
        <v>0</v>
      </c>
      <c r="E50" s="168">
        <v>105</v>
      </c>
      <c r="F50" s="168">
        <v>2190.1460000000002</v>
      </c>
    </row>
    <row r="51" spans="1:6" x14ac:dyDescent="0.25">
      <c r="A51" s="168" t="s">
        <v>847</v>
      </c>
      <c r="B51" s="168" t="s">
        <v>561</v>
      </c>
      <c r="C51" s="168" t="s">
        <v>557</v>
      </c>
      <c r="D51" s="168">
        <v>0</v>
      </c>
      <c r="E51" s="168">
        <v>26</v>
      </c>
      <c r="F51" s="168">
        <v>140</v>
      </c>
    </row>
    <row r="52" spans="1:6" x14ac:dyDescent="0.25">
      <c r="A52" s="168" t="s">
        <v>847</v>
      </c>
      <c r="B52" s="168" t="s">
        <v>562</v>
      </c>
      <c r="C52" s="168" t="s">
        <v>557</v>
      </c>
      <c r="D52" s="168">
        <v>0</v>
      </c>
      <c r="E52" s="168">
        <v>577</v>
      </c>
      <c r="F52" s="168">
        <v>12027</v>
      </c>
    </row>
    <row r="53" spans="1:6" x14ac:dyDescent="0.25">
      <c r="A53" s="168" t="s">
        <v>847</v>
      </c>
      <c r="B53" s="168" t="s">
        <v>563</v>
      </c>
      <c r="C53" s="168" t="s">
        <v>557</v>
      </c>
      <c r="D53" s="168">
        <v>0</v>
      </c>
      <c r="E53" s="168">
        <v>218</v>
      </c>
      <c r="F53" s="168">
        <v>12677.7</v>
      </c>
    </row>
    <row r="54" spans="1:6" x14ac:dyDescent="0.25">
      <c r="A54" s="168" t="s">
        <v>847</v>
      </c>
      <c r="B54" s="168" t="s">
        <v>564</v>
      </c>
      <c r="C54" s="168" t="s">
        <v>565</v>
      </c>
      <c r="D54" s="168">
        <v>0</v>
      </c>
      <c r="E54" s="168">
        <v>381</v>
      </c>
      <c r="F54" s="168">
        <v>600</v>
      </c>
    </row>
    <row r="55" spans="1:6" x14ac:dyDescent="0.25">
      <c r="A55" s="168" t="s">
        <v>847</v>
      </c>
      <c r="B55" s="168" t="s">
        <v>566</v>
      </c>
      <c r="C55" s="168" t="s">
        <v>527</v>
      </c>
      <c r="D55" s="168">
        <v>0</v>
      </c>
      <c r="E55" s="168">
        <v>440</v>
      </c>
      <c r="F55" s="168">
        <v>740</v>
      </c>
    </row>
    <row r="56" spans="1:6" x14ac:dyDescent="0.25">
      <c r="A56" s="168" t="s">
        <v>847</v>
      </c>
      <c r="B56" s="168" t="s">
        <v>567</v>
      </c>
      <c r="C56" s="168" t="s">
        <v>568</v>
      </c>
      <c r="D56" s="168">
        <v>0</v>
      </c>
      <c r="E56" s="168">
        <v>422</v>
      </c>
      <c r="F56" s="168">
        <v>450</v>
      </c>
    </row>
    <row r="57" spans="1:6" x14ac:dyDescent="0.25">
      <c r="A57" s="168" t="s">
        <v>847</v>
      </c>
      <c r="B57" s="168" t="s">
        <v>569</v>
      </c>
      <c r="C57" s="168" t="s">
        <v>570</v>
      </c>
      <c r="D57" s="168">
        <v>0</v>
      </c>
      <c r="E57" s="168">
        <v>157</v>
      </c>
      <c r="F57" s="168">
        <v>100</v>
      </c>
    </row>
    <row r="58" spans="1:6" x14ac:dyDescent="0.25">
      <c r="A58" s="168" t="s">
        <v>847</v>
      </c>
      <c r="B58" s="168" t="s">
        <v>571</v>
      </c>
      <c r="C58" s="168" t="s">
        <v>565</v>
      </c>
      <c r="D58" s="168">
        <v>0</v>
      </c>
      <c r="E58" s="168">
        <v>1049</v>
      </c>
      <c r="F58" s="168">
        <v>2700</v>
      </c>
    </row>
    <row r="59" spans="1:6" x14ac:dyDescent="0.25">
      <c r="A59" s="168" t="s">
        <v>847</v>
      </c>
      <c r="B59" s="168" t="s">
        <v>572</v>
      </c>
      <c r="C59" s="168" t="s">
        <v>527</v>
      </c>
      <c r="D59" s="168">
        <v>0</v>
      </c>
      <c r="E59" s="168">
        <v>599</v>
      </c>
      <c r="F59" s="168">
        <v>675</v>
      </c>
    </row>
    <row r="60" spans="1:6" x14ac:dyDescent="0.25">
      <c r="A60" s="168" t="s">
        <v>847</v>
      </c>
      <c r="B60" s="168" t="s">
        <v>573</v>
      </c>
      <c r="C60" s="168" t="s">
        <v>574</v>
      </c>
      <c r="D60" s="168">
        <v>0</v>
      </c>
      <c r="E60" s="168">
        <v>2105</v>
      </c>
      <c r="F60" s="168">
        <v>10818.75</v>
      </c>
    </row>
    <row r="61" spans="1:6" x14ac:dyDescent="0.25">
      <c r="A61" s="168" t="s">
        <v>847</v>
      </c>
      <c r="B61" s="168" t="s">
        <v>575</v>
      </c>
      <c r="C61" s="168" t="s">
        <v>490</v>
      </c>
      <c r="D61" s="168">
        <v>0</v>
      </c>
      <c r="E61" s="168">
        <v>4433</v>
      </c>
      <c r="F61" s="168">
        <v>141</v>
      </c>
    </row>
    <row r="62" spans="1:6" x14ac:dyDescent="0.25">
      <c r="A62" s="168" t="s">
        <v>847</v>
      </c>
      <c r="B62" s="168" t="s">
        <v>576</v>
      </c>
      <c r="C62" s="168" t="s">
        <v>490</v>
      </c>
      <c r="D62" s="168">
        <v>0</v>
      </c>
      <c r="E62" s="168">
        <v>720</v>
      </c>
      <c r="F62" s="168">
        <v>440</v>
      </c>
    </row>
    <row r="63" spans="1:6" x14ac:dyDescent="0.25">
      <c r="A63" s="168" t="s">
        <v>847</v>
      </c>
      <c r="B63" s="168" t="s">
        <v>577</v>
      </c>
      <c r="C63" s="168" t="s">
        <v>578</v>
      </c>
      <c r="D63" s="168">
        <v>0</v>
      </c>
      <c r="E63" s="168">
        <v>1067</v>
      </c>
      <c r="F63" s="168">
        <v>135</v>
      </c>
    </row>
    <row r="64" spans="1:6" x14ac:dyDescent="0.25">
      <c r="A64" s="168" t="s">
        <v>847</v>
      </c>
      <c r="B64" s="168" t="s">
        <v>579</v>
      </c>
      <c r="C64" s="168" t="s">
        <v>490</v>
      </c>
      <c r="D64" s="168">
        <v>0</v>
      </c>
      <c r="E64" s="168">
        <v>8182</v>
      </c>
      <c r="F64" s="168">
        <v>2131.9</v>
      </c>
    </row>
    <row r="65" spans="1:6" x14ac:dyDescent="0.25">
      <c r="A65" s="168" t="s">
        <v>847</v>
      </c>
      <c r="B65" s="168" t="s">
        <v>580</v>
      </c>
      <c r="C65" s="168" t="s">
        <v>490</v>
      </c>
      <c r="D65" s="168">
        <v>0</v>
      </c>
      <c r="E65" s="168">
        <v>1654</v>
      </c>
      <c r="F65" s="168">
        <v>310</v>
      </c>
    </row>
    <row r="66" spans="1:6" x14ac:dyDescent="0.25">
      <c r="A66" s="168" t="s">
        <v>847</v>
      </c>
      <c r="B66" s="168" t="s">
        <v>581</v>
      </c>
      <c r="C66" s="168" t="s">
        <v>490</v>
      </c>
      <c r="D66" s="168">
        <v>0</v>
      </c>
      <c r="E66" s="168">
        <v>4602</v>
      </c>
      <c r="F66" s="168">
        <v>920</v>
      </c>
    </row>
    <row r="67" spans="1:6" x14ac:dyDescent="0.25">
      <c r="A67" s="168" t="s">
        <v>847</v>
      </c>
      <c r="B67" s="168" t="s">
        <v>582</v>
      </c>
      <c r="C67" s="168" t="s">
        <v>490</v>
      </c>
      <c r="D67" s="168">
        <v>0</v>
      </c>
      <c r="E67" s="168">
        <v>2582</v>
      </c>
      <c r="F67" s="168">
        <v>15247.705</v>
      </c>
    </row>
    <row r="68" spans="1:6" x14ac:dyDescent="0.25">
      <c r="A68" s="168" t="s">
        <v>847</v>
      </c>
      <c r="B68" s="168" t="s">
        <v>583</v>
      </c>
      <c r="C68" s="168" t="s">
        <v>584</v>
      </c>
      <c r="D68" s="168">
        <v>0</v>
      </c>
      <c r="E68" s="168">
        <v>1550</v>
      </c>
      <c r="F68" s="168">
        <v>220</v>
      </c>
    </row>
    <row r="69" spans="1:6" x14ac:dyDescent="0.25">
      <c r="A69" s="168" t="s">
        <v>847</v>
      </c>
      <c r="B69" s="168" t="s">
        <v>585</v>
      </c>
      <c r="C69" s="168" t="s">
        <v>586</v>
      </c>
      <c r="D69" s="168">
        <v>1</v>
      </c>
      <c r="E69" s="168">
        <v>2256</v>
      </c>
      <c r="F69" s="168">
        <v>139168.16500000001</v>
      </c>
    </row>
    <row r="70" spans="1:6" x14ac:dyDescent="0.25">
      <c r="A70" s="168" t="s">
        <v>847</v>
      </c>
      <c r="B70" s="168" t="s">
        <v>587</v>
      </c>
      <c r="C70" s="168" t="s">
        <v>586</v>
      </c>
      <c r="D70" s="168">
        <v>0</v>
      </c>
      <c r="E70" s="168">
        <v>902</v>
      </c>
      <c r="F70" s="168">
        <v>10576.703</v>
      </c>
    </row>
    <row r="71" spans="1:6" x14ac:dyDescent="0.25">
      <c r="A71" s="168" t="s">
        <v>847</v>
      </c>
      <c r="B71" s="168" t="s">
        <v>896</v>
      </c>
      <c r="C71" s="168" t="s">
        <v>897</v>
      </c>
      <c r="D71" s="168">
        <v>0</v>
      </c>
      <c r="E71" s="168">
        <v>2642</v>
      </c>
      <c r="F71" s="168">
        <v>8084</v>
      </c>
    </row>
    <row r="72" spans="1:6" x14ac:dyDescent="0.25">
      <c r="A72" s="168" t="s">
        <v>847</v>
      </c>
      <c r="B72" s="168" t="s">
        <v>588</v>
      </c>
      <c r="C72" s="168" t="s">
        <v>490</v>
      </c>
      <c r="D72" s="168">
        <v>0</v>
      </c>
      <c r="E72" s="168">
        <v>604</v>
      </c>
      <c r="F72" s="168">
        <v>150</v>
      </c>
    </row>
    <row r="73" spans="1:6" x14ac:dyDescent="0.25">
      <c r="A73" s="168" t="s">
        <v>847</v>
      </c>
      <c r="B73" s="168" t="s">
        <v>848</v>
      </c>
      <c r="C73" s="168" t="s">
        <v>490</v>
      </c>
      <c r="D73" s="168">
        <v>0</v>
      </c>
      <c r="E73" s="168">
        <v>277</v>
      </c>
      <c r="F73" s="168">
        <v>93</v>
      </c>
    </row>
    <row r="74" spans="1:6" x14ac:dyDescent="0.25">
      <c r="A74" s="168" t="s">
        <v>847</v>
      </c>
      <c r="B74" s="168" t="s">
        <v>589</v>
      </c>
      <c r="C74" s="168" t="s">
        <v>590</v>
      </c>
      <c r="D74" s="168">
        <v>0</v>
      </c>
      <c r="E74" s="168">
        <v>5093</v>
      </c>
      <c r="F74" s="168">
        <v>100</v>
      </c>
    </row>
    <row r="75" spans="1:6" x14ac:dyDescent="0.25">
      <c r="A75" s="168" t="s">
        <v>847</v>
      </c>
      <c r="B75" s="168" t="s">
        <v>591</v>
      </c>
      <c r="C75" s="168" t="s">
        <v>490</v>
      </c>
      <c r="D75" s="168">
        <v>0</v>
      </c>
      <c r="E75" s="168">
        <v>2318</v>
      </c>
      <c r="F75" s="168">
        <v>880</v>
      </c>
    </row>
    <row r="76" spans="1:6" x14ac:dyDescent="0.25">
      <c r="A76" s="168" t="s">
        <v>847</v>
      </c>
      <c r="B76" s="168" t="s">
        <v>898</v>
      </c>
      <c r="C76" s="168" t="s">
        <v>899</v>
      </c>
      <c r="D76" s="168">
        <v>0</v>
      </c>
      <c r="E76" s="168">
        <v>2792</v>
      </c>
      <c r="F76" s="168">
        <v>9208.4500000000007</v>
      </c>
    </row>
    <row r="77" spans="1:6" x14ac:dyDescent="0.25">
      <c r="A77" s="168" t="s">
        <v>847</v>
      </c>
      <c r="B77" s="168" t="s">
        <v>592</v>
      </c>
      <c r="C77" s="168" t="s">
        <v>593</v>
      </c>
      <c r="D77" s="168">
        <v>0</v>
      </c>
      <c r="E77" s="168">
        <v>2022</v>
      </c>
      <c r="F77" s="168">
        <v>2660</v>
      </c>
    </row>
    <row r="78" spans="1:6" x14ac:dyDescent="0.25">
      <c r="A78" s="168" t="s">
        <v>847</v>
      </c>
      <c r="B78" s="168" t="s">
        <v>594</v>
      </c>
      <c r="C78" s="168" t="s">
        <v>568</v>
      </c>
      <c r="D78" s="168">
        <v>1</v>
      </c>
      <c r="E78" s="168">
        <v>4500</v>
      </c>
      <c r="F78" s="168">
        <v>240</v>
      </c>
    </row>
    <row r="79" spans="1:6" x14ac:dyDescent="0.25">
      <c r="A79" s="168" t="s">
        <v>847</v>
      </c>
      <c r="B79" s="168" t="s">
        <v>595</v>
      </c>
      <c r="C79" s="168" t="s">
        <v>527</v>
      </c>
      <c r="D79" s="168">
        <v>0</v>
      </c>
      <c r="E79" s="168">
        <v>315</v>
      </c>
      <c r="F79" s="168">
        <v>1101</v>
      </c>
    </row>
    <row r="80" spans="1:6" x14ac:dyDescent="0.25">
      <c r="A80" s="168" t="s">
        <v>847</v>
      </c>
      <c r="B80" s="168" t="s">
        <v>596</v>
      </c>
      <c r="C80" s="168" t="s">
        <v>565</v>
      </c>
      <c r="D80" s="168">
        <v>0</v>
      </c>
      <c r="E80" s="168">
        <v>3664</v>
      </c>
      <c r="F80" s="168">
        <v>2370</v>
      </c>
    </row>
    <row r="81" spans="1:6" x14ac:dyDescent="0.25">
      <c r="A81" s="168" t="s">
        <v>847</v>
      </c>
      <c r="B81" s="168" t="s">
        <v>597</v>
      </c>
      <c r="C81" s="168" t="s">
        <v>527</v>
      </c>
      <c r="D81" s="168">
        <v>0</v>
      </c>
      <c r="E81" s="168">
        <v>2236</v>
      </c>
      <c r="F81" s="168">
        <v>3130</v>
      </c>
    </row>
    <row r="82" spans="1:6" x14ac:dyDescent="0.25">
      <c r="A82" s="168" t="s">
        <v>847</v>
      </c>
      <c r="B82" s="168" t="s">
        <v>598</v>
      </c>
      <c r="C82" s="168" t="s">
        <v>599</v>
      </c>
      <c r="D82" s="168">
        <v>0</v>
      </c>
      <c r="E82" s="168">
        <v>668</v>
      </c>
      <c r="F82" s="168">
        <v>185</v>
      </c>
    </row>
    <row r="83" spans="1:6" x14ac:dyDescent="0.25">
      <c r="A83" s="168" t="s">
        <v>847</v>
      </c>
      <c r="B83" s="168" t="s">
        <v>600</v>
      </c>
      <c r="C83" s="168" t="s">
        <v>601</v>
      </c>
      <c r="D83" s="168">
        <v>0</v>
      </c>
      <c r="E83" s="168">
        <v>1125</v>
      </c>
      <c r="F83" s="168">
        <v>120</v>
      </c>
    </row>
    <row r="84" spans="1:6" x14ac:dyDescent="0.25">
      <c r="A84" s="168" t="s">
        <v>847</v>
      </c>
      <c r="B84" s="168" t="s">
        <v>602</v>
      </c>
      <c r="C84" s="168" t="s">
        <v>599</v>
      </c>
      <c r="D84" s="168">
        <v>0</v>
      </c>
      <c r="E84" s="168">
        <v>1142</v>
      </c>
      <c r="F84" s="168">
        <v>540</v>
      </c>
    </row>
    <row r="85" spans="1:6" x14ac:dyDescent="0.25">
      <c r="A85" s="168" t="s">
        <v>847</v>
      </c>
      <c r="B85" s="168" t="s">
        <v>603</v>
      </c>
      <c r="C85" s="168" t="s">
        <v>599</v>
      </c>
      <c r="D85" s="168">
        <v>0</v>
      </c>
      <c r="E85" s="168">
        <v>667</v>
      </c>
      <c r="F85" s="168">
        <v>250</v>
      </c>
    </row>
    <row r="86" spans="1:6" x14ac:dyDescent="0.25">
      <c r="A86" s="168" t="s">
        <v>847</v>
      </c>
      <c r="B86" s="168" t="s">
        <v>604</v>
      </c>
      <c r="C86" s="168" t="s">
        <v>599</v>
      </c>
      <c r="D86" s="168">
        <v>0</v>
      </c>
      <c r="E86" s="168">
        <v>678</v>
      </c>
      <c r="F86" s="168">
        <v>135</v>
      </c>
    </row>
    <row r="87" spans="1:6" x14ac:dyDescent="0.25">
      <c r="A87" s="168" t="s">
        <v>847</v>
      </c>
      <c r="B87" s="168" t="s">
        <v>605</v>
      </c>
      <c r="C87" s="168" t="s">
        <v>599</v>
      </c>
      <c r="D87" s="168">
        <v>0</v>
      </c>
      <c r="E87" s="168">
        <v>2686</v>
      </c>
      <c r="F87" s="168">
        <v>900</v>
      </c>
    </row>
    <row r="88" spans="1:6" x14ac:dyDescent="0.25">
      <c r="A88" s="168" t="s">
        <v>847</v>
      </c>
      <c r="B88" s="168" t="s">
        <v>606</v>
      </c>
      <c r="C88" s="168" t="s">
        <v>601</v>
      </c>
      <c r="D88" s="168">
        <v>0</v>
      </c>
      <c r="E88" s="168">
        <v>951</v>
      </c>
      <c r="F88" s="168">
        <v>320</v>
      </c>
    </row>
    <row r="89" spans="1:6" x14ac:dyDescent="0.25">
      <c r="A89" s="168" t="s">
        <v>847</v>
      </c>
      <c r="B89" s="168" t="s">
        <v>607</v>
      </c>
      <c r="C89" s="168" t="s">
        <v>599</v>
      </c>
      <c r="D89" s="168">
        <v>0</v>
      </c>
      <c r="E89" s="168">
        <v>4421</v>
      </c>
      <c r="F89" s="168">
        <v>1370</v>
      </c>
    </row>
    <row r="90" spans="1:6" x14ac:dyDescent="0.25">
      <c r="A90" s="168" t="s">
        <v>847</v>
      </c>
      <c r="B90" s="168" t="s">
        <v>608</v>
      </c>
      <c r="C90" s="168" t="s">
        <v>599</v>
      </c>
      <c r="D90" s="168">
        <v>0</v>
      </c>
      <c r="E90" s="168">
        <v>439</v>
      </c>
      <c r="F90" s="168">
        <v>120</v>
      </c>
    </row>
    <row r="91" spans="1:6" x14ac:dyDescent="0.25">
      <c r="A91" s="168" t="s">
        <v>847</v>
      </c>
      <c r="B91" s="168" t="s">
        <v>609</v>
      </c>
      <c r="C91" s="168" t="s">
        <v>599</v>
      </c>
      <c r="D91" s="168">
        <v>0</v>
      </c>
      <c r="E91" s="168">
        <v>6821</v>
      </c>
      <c r="F91" s="168">
        <v>1760</v>
      </c>
    </row>
    <row r="92" spans="1:6" x14ac:dyDescent="0.25">
      <c r="A92" s="168" t="s">
        <v>847</v>
      </c>
      <c r="B92" s="168" t="s">
        <v>610</v>
      </c>
      <c r="C92" s="168" t="s">
        <v>568</v>
      </c>
      <c r="D92" s="168">
        <v>0</v>
      </c>
      <c r="E92" s="168">
        <v>2521</v>
      </c>
      <c r="F92" s="168">
        <v>190</v>
      </c>
    </row>
    <row r="93" spans="1:6" x14ac:dyDescent="0.25">
      <c r="A93" s="168" t="s">
        <v>847</v>
      </c>
      <c r="B93" s="168" t="s">
        <v>611</v>
      </c>
      <c r="C93" s="168" t="s">
        <v>568</v>
      </c>
      <c r="D93" s="168">
        <v>0</v>
      </c>
      <c r="E93" s="168">
        <v>1963</v>
      </c>
      <c r="F93" s="168">
        <v>230</v>
      </c>
    </row>
    <row r="94" spans="1:6" x14ac:dyDescent="0.25">
      <c r="A94" s="168" t="s">
        <v>847</v>
      </c>
      <c r="B94" s="168" t="s">
        <v>612</v>
      </c>
      <c r="C94" s="168" t="s">
        <v>568</v>
      </c>
      <c r="D94" s="168">
        <v>0</v>
      </c>
      <c r="E94" s="168">
        <v>412</v>
      </c>
      <c r="F94" s="168">
        <v>90</v>
      </c>
    </row>
    <row r="95" spans="1:6" x14ac:dyDescent="0.25">
      <c r="A95" s="168" t="s">
        <v>847</v>
      </c>
      <c r="B95" s="168" t="s">
        <v>613</v>
      </c>
      <c r="C95" s="168" t="s">
        <v>599</v>
      </c>
      <c r="D95" s="168">
        <v>0</v>
      </c>
      <c r="E95" s="168">
        <v>577</v>
      </c>
      <c r="F95" s="168">
        <v>190</v>
      </c>
    </row>
    <row r="96" spans="1:6" x14ac:dyDescent="0.25">
      <c r="A96" s="168" t="s">
        <v>847</v>
      </c>
      <c r="B96" s="168" t="s">
        <v>614</v>
      </c>
      <c r="C96" s="168" t="s">
        <v>568</v>
      </c>
      <c r="D96" s="168">
        <v>0</v>
      </c>
      <c r="E96" s="168">
        <v>5827</v>
      </c>
      <c r="F96" s="168">
        <v>780</v>
      </c>
    </row>
    <row r="97" spans="1:6" x14ac:dyDescent="0.25">
      <c r="A97" s="168" t="s">
        <v>847</v>
      </c>
      <c r="B97" s="168" t="s">
        <v>615</v>
      </c>
      <c r="C97" s="168" t="s">
        <v>490</v>
      </c>
      <c r="D97" s="168">
        <v>2</v>
      </c>
      <c r="E97" s="168">
        <v>3220</v>
      </c>
      <c r="F97" s="168">
        <v>2210</v>
      </c>
    </row>
    <row r="98" spans="1:6" x14ac:dyDescent="0.25">
      <c r="A98" s="168" t="s">
        <v>847</v>
      </c>
      <c r="B98" s="168" t="s">
        <v>616</v>
      </c>
      <c r="C98" s="168" t="s">
        <v>599</v>
      </c>
      <c r="D98" s="168">
        <v>0</v>
      </c>
      <c r="E98" s="168">
        <v>1431</v>
      </c>
      <c r="F98" s="168">
        <v>440</v>
      </c>
    </row>
    <row r="99" spans="1:6" x14ac:dyDescent="0.25">
      <c r="A99" s="168" t="s">
        <v>847</v>
      </c>
      <c r="B99" s="168" t="s">
        <v>617</v>
      </c>
      <c r="C99" s="168" t="s">
        <v>568</v>
      </c>
      <c r="D99" s="168">
        <v>0</v>
      </c>
      <c r="E99" s="168">
        <v>106</v>
      </c>
      <c r="F99" s="168">
        <v>15</v>
      </c>
    </row>
    <row r="100" spans="1:6" x14ac:dyDescent="0.25">
      <c r="A100" s="168" t="s">
        <v>847</v>
      </c>
      <c r="B100" s="168" t="s">
        <v>998</v>
      </c>
      <c r="C100" s="168" t="s">
        <v>490</v>
      </c>
      <c r="D100" s="168">
        <v>0</v>
      </c>
      <c r="E100" s="168">
        <v>6523</v>
      </c>
      <c r="F100" s="168">
        <v>905.3</v>
      </c>
    </row>
    <row r="101" spans="1:6" x14ac:dyDescent="0.25">
      <c r="A101" s="168" t="s">
        <v>847</v>
      </c>
      <c r="B101" s="168" t="s">
        <v>618</v>
      </c>
      <c r="C101" s="168" t="s">
        <v>599</v>
      </c>
      <c r="D101" s="168">
        <v>0</v>
      </c>
      <c r="E101" s="168">
        <v>537</v>
      </c>
      <c r="F101" s="168">
        <v>160</v>
      </c>
    </row>
    <row r="102" spans="1:6" x14ac:dyDescent="0.25">
      <c r="A102" s="168" t="s">
        <v>847</v>
      </c>
      <c r="B102" s="168" t="s">
        <v>619</v>
      </c>
      <c r="C102" s="168" t="s">
        <v>599</v>
      </c>
      <c r="D102" s="168">
        <v>0</v>
      </c>
      <c r="E102" s="168">
        <v>656</v>
      </c>
      <c r="F102" s="168">
        <v>135</v>
      </c>
    </row>
    <row r="103" spans="1:6" x14ac:dyDescent="0.25">
      <c r="A103" s="168" t="s">
        <v>847</v>
      </c>
      <c r="B103" s="168" t="s">
        <v>620</v>
      </c>
      <c r="C103" s="168" t="s">
        <v>490</v>
      </c>
      <c r="D103" s="168">
        <v>0</v>
      </c>
      <c r="E103" s="168">
        <v>2176</v>
      </c>
      <c r="F103" s="168">
        <v>330</v>
      </c>
    </row>
    <row r="104" spans="1:6" x14ac:dyDescent="0.25">
      <c r="A104" s="168" t="s">
        <v>847</v>
      </c>
      <c r="B104" s="168" t="s">
        <v>621</v>
      </c>
      <c r="C104" s="168" t="s">
        <v>565</v>
      </c>
      <c r="D104" s="168">
        <v>0</v>
      </c>
      <c r="E104" s="168">
        <v>226</v>
      </c>
      <c r="F104" s="168">
        <v>35</v>
      </c>
    </row>
    <row r="105" spans="1:6" x14ac:dyDescent="0.25">
      <c r="A105" s="168" t="s">
        <v>847</v>
      </c>
      <c r="B105" s="168" t="s">
        <v>622</v>
      </c>
      <c r="C105" s="168" t="s">
        <v>568</v>
      </c>
      <c r="D105" s="168">
        <v>0</v>
      </c>
      <c r="E105" s="168">
        <v>6678</v>
      </c>
      <c r="F105" s="168">
        <v>480</v>
      </c>
    </row>
    <row r="106" spans="1:6" x14ac:dyDescent="0.25">
      <c r="A106" s="168" t="s">
        <v>847</v>
      </c>
      <c r="B106" s="168" t="s">
        <v>623</v>
      </c>
      <c r="C106" s="168" t="s">
        <v>490</v>
      </c>
      <c r="D106" s="168">
        <v>0</v>
      </c>
      <c r="E106" s="168">
        <v>805</v>
      </c>
      <c r="F106" s="168">
        <v>180</v>
      </c>
    </row>
    <row r="107" spans="1:6" x14ac:dyDescent="0.25">
      <c r="A107" s="168" t="s">
        <v>847</v>
      </c>
      <c r="B107" s="168" t="s">
        <v>624</v>
      </c>
      <c r="C107" s="168" t="s">
        <v>599</v>
      </c>
      <c r="D107" s="168">
        <v>0</v>
      </c>
      <c r="E107" s="168">
        <v>3151</v>
      </c>
      <c r="F107" s="168">
        <v>325</v>
      </c>
    </row>
    <row r="108" spans="1:6" x14ac:dyDescent="0.25">
      <c r="A108" s="168" t="s">
        <v>847</v>
      </c>
      <c r="B108" s="168" t="s">
        <v>625</v>
      </c>
      <c r="C108" s="168" t="s">
        <v>601</v>
      </c>
      <c r="D108" s="168">
        <v>0</v>
      </c>
      <c r="E108" s="168">
        <v>150</v>
      </c>
      <c r="F108" s="168">
        <v>38</v>
      </c>
    </row>
    <row r="109" spans="1:6" x14ac:dyDescent="0.25">
      <c r="A109" s="168" t="s">
        <v>847</v>
      </c>
      <c r="B109" s="168" t="s">
        <v>626</v>
      </c>
      <c r="C109" s="168" t="s">
        <v>599</v>
      </c>
      <c r="D109" s="168">
        <v>0</v>
      </c>
      <c r="E109" s="168">
        <v>1453</v>
      </c>
      <c r="F109" s="168">
        <v>215</v>
      </c>
    </row>
    <row r="110" spans="1:6" x14ac:dyDescent="0.25">
      <c r="A110" s="168" t="s">
        <v>847</v>
      </c>
      <c r="B110" s="168" t="s">
        <v>627</v>
      </c>
      <c r="C110" s="168" t="s">
        <v>599</v>
      </c>
      <c r="D110" s="168">
        <v>0</v>
      </c>
      <c r="E110" s="168">
        <v>1529</v>
      </c>
      <c r="F110" s="168">
        <v>470</v>
      </c>
    </row>
    <row r="111" spans="1:6" x14ac:dyDescent="0.25">
      <c r="A111" s="168" t="s">
        <v>847</v>
      </c>
      <c r="B111" s="168" t="s">
        <v>628</v>
      </c>
      <c r="C111" s="168" t="s">
        <v>568</v>
      </c>
      <c r="D111" s="168">
        <v>0</v>
      </c>
      <c r="E111" s="168">
        <v>593</v>
      </c>
      <c r="F111" s="168">
        <v>85</v>
      </c>
    </row>
    <row r="112" spans="1:6" x14ac:dyDescent="0.25">
      <c r="A112" s="168" t="s">
        <v>847</v>
      </c>
      <c r="B112" s="168" t="s">
        <v>629</v>
      </c>
      <c r="C112" s="168" t="s">
        <v>584</v>
      </c>
      <c r="D112" s="168">
        <v>0</v>
      </c>
      <c r="E112" s="168">
        <v>5527</v>
      </c>
      <c r="F112" s="168">
        <v>740</v>
      </c>
    </row>
    <row r="113" spans="1:6" x14ac:dyDescent="0.25">
      <c r="A113" s="168" t="s">
        <v>847</v>
      </c>
      <c r="B113" s="168" t="s">
        <v>630</v>
      </c>
      <c r="C113" s="168" t="s">
        <v>565</v>
      </c>
      <c r="D113" s="168">
        <v>0</v>
      </c>
      <c r="E113" s="168">
        <v>9085</v>
      </c>
      <c r="F113" s="168">
        <v>950</v>
      </c>
    </row>
    <row r="114" spans="1:6" x14ac:dyDescent="0.25">
      <c r="A114" s="168" t="s">
        <v>847</v>
      </c>
      <c r="B114" s="168" t="s">
        <v>631</v>
      </c>
      <c r="C114" s="168" t="s">
        <v>565</v>
      </c>
      <c r="D114" s="168">
        <v>0</v>
      </c>
      <c r="E114" s="168">
        <v>4719</v>
      </c>
      <c r="F114" s="168">
        <v>390</v>
      </c>
    </row>
    <row r="115" spans="1:6" x14ac:dyDescent="0.25">
      <c r="A115" s="168" t="s">
        <v>847</v>
      </c>
      <c r="B115" s="168" t="s">
        <v>632</v>
      </c>
      <c r="C115" s="168" t="s">
        <v>568</v>
      </c>
      <c r="D115" s="168">
        <v>0</v>
      </c>
      <c r="E115" s="168">
        <v>1805</v>
      </c>
      <c r="F115" s="168">
        <v>185</v>
      </c>
    </row>
    <row r="116" spans="1:6" x14ac:dyDescent="0.25">
      <c r="A116" s="168" t="s">
        <v>847</v>
      </c>
      <c r="B116" s="168" t="s">
        <v>633</v>
      </c>
      <c r="C116" s="168" t="s">
        <v>568</v>
      </c>
      <c r="D116" s="168">
        <v>0</v>
      </c>
      <c r="E116" s="168">
        <v>1405</v>
      </c>
      <c r="F116" s="168">
        <v>290</v>
      </c>
    </row>
    <row r="117" spans="1:6" x14ac:dyDescent="0.25">
      <c r="A117" s="168" t="s">
        <v>847</v>
      </c>
      <c r="B117" s="168" t="s">
        <v>634</v>
      </c>
      <c r="C117" s="168" t="s">
        <v>635</v>
      </c>
      <c r="D117" s="168">
        <v>0</v>
      </c>
      <c r="E117" s="168">
        <v>4191</v>
      </c>
      <c r="F117" s="168">
        <v>865</v>
      </c>
    </row>
    <row r="118" spans="1:6" x14ac:dyDescent="0.25">
      <c r="A118" s="168" t="s">
        <v>847</v>
      </c>
      <c r="B118" s="168" t="s">
        <v>636</v>
      </c>
      <c r="C118" s="168" t="s">
        <v>568</v>
      </c>
      <c r="D118" s="168">
        <v>0</v>
      </c>
      <c r="E118" s="168">
        <v>1943</v>
      </c>
      <c r="F118" s="168">
        <v>180</v>
      </c>
    </row>
    <row r="119" spans="1:6" x14ac:dyDescent="0.25">
      <c r="A119" s="168" t="s">
        <v>847</v>
      </c>
      <c r="B119" s="168" t="s">
        <v>637</v>
      </c>
      <c r="C119" s="168" t="s">
        <v>599</v>
      </c>
      <c r="D119" s="168">
        <v>0</v>
      </c>
      <c r="E119" s="168">
        <v>3700</v>
      </c>
      <c r="F119" s="168">
        <v>623</v>
      </c>
    </row>
    <row r="120" spans="1:6" x14ac:dyDescent="0.25">
      <c r="A120" s="168" t="s">
        <v>847</v>
      </c>
      <c r="B120" s="168" t="s">
        <v>638</v>
      </c>
      <c r="C120" s="168" t="s">
        <v>599</v>
      </c>
      <c r="D120" s="168">
        <v>0</v>
      </c>
      <c r="E120" s="168">
        <v>2952</v>
      </c>
      <c r="F120" s="168">
        <v>255</v>
      </c>
    </row>
    <row r="121" spans="1:6" x14ac:dyDescent="0.25">
      <c r="A121" s="168" t="s">
        <v>847</v>
      </c>
      <c r="B121" s="168" t="s">
        <v>639</v>
      </c>
      <c r="C121" s="168" t="s">
        <v>568</v>
      </c>
      <c r="D121" s="168">
        <v>0</v>
      </c>
      <c r="E121" s="168">
        <v>478</v>
      </c>
      <c r="F121" s="168">
        <v>70</v>
      </c>
    </row>
    <row r="122" spans="1:6" x14ac:dyDescent="0.25">
      <c r="A122" s="168" t="s">
        <v>847</v>
      </c>
      <c r="B122" s="168" t="s">
        <v>640</v>
      </c>
      <c r="C122" s="168" t="s">
        <v>568</v>
      </c>
      <c r="D122" s="168">
        <v>0</v>
      </c>
      <c r="E122" s="168">
        <v>751</v>
      </c>
      <c r="F122" s="168">
        <v>97</v>
      </c>
    </row>
    <row r="123" spans="1:6" x14ac:dyDescent="0.25">
      <c r="A123" s="168" t="s">
        <v>847</v>
      </c>
      <c r="B123" s="168" t="s">
        <v>641</v>
      </c>
      <c r="C123" s="168" t="s">
        <v>599</v>
      </c>
      <c r="D123" s="168">
        <v>0</v>
      </c>
      <c r="E123" s="168">
        <v>1792</v>
      </c>
      <c r="F123" s="168">
        <v>224</v>
      </c>
    </row>
    <row r="124" spans="1:6" x14ac:dyDescent="0.25">
      <c r="A124" s="168" t="s">
        <v>847</v>
      </c>
      <c r="B124" s="168" t="s">
        <v>642</v>
      </c>
      <c r="C124" s="168" t="s">
        <v>599</v>
      </c>
      <c r="D124" s="168">
        <v>0</v>
      </c>
      <c r="E124" s="168">
        <v>1779</v>
      </c>
      <c r="F124" s="168">
        <v>200</v>
      </c>
    </row>
    <row r="125" spans="1:6" x14ac:dyDescent="0.25">
      <c r="A125" s="168" t="s">
        <v>847</v>
      </c>
      <c r="B125" s="168" t="s">
        <v>643</v>
      </c>
      <c r="C125" s="168" t="s">
        <v>527</v>
      </c>
      <c r="D125" s="168">
        <v>1</v>
      </c>
      <c r="E125" s="168">
        <v>2019</v>
      </c>
      <c r="F125" s="168">
        <v>2238.6999999999998</v>
      </c>
    </row>
    <row r="126" spans="1:6" x14ac:dyDescent="0.25">
      <c r="A126" s="168" t="s">
        <v>847</v>
      </c>
      <c r="B126" s="168" t="s">
        <v>644</v>
      </c>
      <c r="C126" s="168" t="s">
        <v>599</v>
      </c>
      <c r="D126" s="168">
        <v>0</v>
      </c>
      <c r="E126" s="168">
        <v>3407</v>
      </c>
      <c r="F126" s="168">
        <v>480</v>
      </c>
    </row>
    <row r="127" spans="1:6" x14ac:dyDescent="0.25">
      <c r="A127" s="168" t="s">
        <v>847</v>
      </c>
      <c r="B127" s="168" t="s">
        <v>645</v>
      </c>
      <c r="C127" s="168" t="s">
        <v>599</v>
      </c>
      <c r="D127" s="168">
        <v>0</v>
      </c>
      <c r="E127" s="168">
        <v>1907</v>
      </c>
      <c r="F127" s="168">
        <v>800</v>
      </c>
    </row>
    <row r="128" spans="1:6" x14ac:dyDescent="0.25">
      <c r="A128" s="168" t="s">
        <v>847</v>
      </c>
      <c r="B128" s="168" t="s">
        <v>646</v>
      </c>
      <c r="C128" s="168" t="s">
        <v>599</v>
      </c>
      <c r="D128" s="168">
        <v>0</v>
      </c>
      <c r="E128" s="168">
        <v>7599</v>
      </c>
      <c r="F128" s="168">
        <v>1270</v>
      </c>
    </row>
    <row r="129" spans="1:6" x14ac:dyDescent="0.25">
      <c r="A129" s="168" t="s">
        <v>847</v>
      </c>
      <c r="B129" s="168" t="s">
        <v>647</v>
      </c>
      <c r="C129" s="168" t="s">
        <v>601</v>
      </c>
      <c r="D129" s="168">
        <v>0</v>
      </c>
      <c r="E129" s="168">
        <v>2921</v>
      </c>
      <c r="F129" s="168">
        <v>680</v>
      </c>
    </row>
    <row r="130" spans="1:6" x14ac:dyDescent="0.25">
      <c r="A130" s="168" t="s">
        <v>847</v>
      </c>
      <c r="B130" s="168" t="s">
        <v>648</v>
      </c>
      <c r="C130" s="168" t="s">
        <v>578</v>
      </c>
      <c r="D130" s="168">
        <v>0</v>
      </c>
      <c r="E130" s="168">
        <v>1623</v>
      </c>
      <c r="F130" s="168">
        <v>215</v>
      </c>
    </row>
    <row r="131" spans="1:6" x14ac:dyDescent="0.25">
      <c r="A131" s="168" t="s">
        <v>847</v>
      </c>
      <c r="B131" s="168" t="s">
        <v>649</v>
      </c>
      <c r="C131" s="168" t="s">
        <v>490</v>
      </c>
      <c r="D131" s="168">
        <v>0</v>
      </c>
      <c r="E131" s="168">
        <v>1666</v>
      </c>
      <c r="F131" s="168">
        <v>407</v>
      </c>
    </row>
    <row r="132" spans="1:6" x14ac:dyDescent="0.25">
      <c r="A132" s="168" t="s">
        <v>847</v>
      </c>
      <c r="B132" s="168" t="s">
        <v>650</v>
      </c>
      <c r="C132" s="168" t="s">
        <v>599</v>
      </c>
      <c r="D132" s="168">
        <v>1</v>
      </c>
      <c r="E132" s="168">
        <v>6035</v>
      </c>
      <c r="F132" s="168">
        <v>2334</v>
      </c>
    </row>
    <row r="133" spans="1:6" x14ac:dyDescent="0.25">
      <c r="A133" s="168" t="s">
        <v>847</v>
      </c>
      <c r="B133" s="168" t="s">
        <v>651</v>
      </c>
      <c r="C133" s="168" t="s">
        <v>599</v>
      </c>
      <c r="D133" s="168">
        <v>0</v>
      </c>
      <c r="E133" s="168">
        <v>2664</v>
      </c>
      <c r="F133" s="168">
        <v>1820</v>
      </c>
    </row>
    <row r="134" spans="1:6" x14ac:dyDescent="0.25">
      <c r="A134" s="168" t="s">
        <v>847</v>
      </c>
      <c r="B134" s="168" t="s">
        <v>652</v>
      </c>
      <c r="C134" s="168" t="s">
        <v>599</v>
      </c>
      <c r="D134" s="168"/>
      <c r="E134" s="168">
        <v>4616</v>
      </c>
      <c r="F134" s="168">
        <v>535</v>
      </c>
    </row>
    <row r="135" spans="1:6" x14ac:dyDescent="0.25">
      <c r="A135" s="168" t="s">
        <v>847</v>
      </c>
      <c r="B135" s="168" t="s">
        <v>653</v>
      </c>
      <c r="C135" s="168" t="s">
        <v>599</v>
      </c>
      <c r="D135" s="168">
        <v>0</v>
      </c>
      <c r="E135" s="168">
        <v>1673</v>
      </c>
      <c r="F135" s="168">
        <v>755</v>
      </c>
    </row>
    <row r="136" spans="1:6" x14ac:dyDescent="0.25">
      <c r="A136" s="168" t="s">
        <v>847</v>
      </c>
      <c r="B136" s="168" t="s">
        <v>654</v>
      </c>
      <c r="C136" s="168" t="s">
        <v>601</v>
      </c>
      <c r="D136" s="168">
        <v>1</v>
      </c>
      <c r="E136" s="168">
        <v>1902</v>
      </c>
      <c r="F136" s="168">
        <v>1960</v>
      </c>
    </row>
    <row r="137" spans="1:6" x14ac:dyDescent="0.25">
      <c r="A137" s="168" t="s">
        <v>847</v>
      </c>
      <c r="B137" s="168" t="s">
        <v>999</v>
      </c>
      <c r="C137" s="168" t="s">
        <v>490</v>
      </c>
      <c r="D137" s="168">
        <v>0</v>
      </c>
      <c r="E137" s="168">
        <v>6886</v>
      </c>
      <c r="F137" s="168">
        <v>1400.5650000000001</v>
      </c>
    </row>
    <row r="138" spans="1:6" x14ac:dyDescent="0.25">
      <c r="A138" s="168" t="s">
        <v>847</v>
      </c>
      <c r="B138" s="168" t="s">
        <v>655</v>
      </c>
      <c r="C138" s="168" t="s">
        <v>568</v>
      </c>
      <c r="D138" s="168">
        <v>1</v>
      </c>
      <c r="E138" s="168">
        <v>987</v>
      </c>
      <c r="F138" s="168">
        <v>1460</v>
      </c>
    </row>
    <row r="139" spans="1:6" x14ac:dyDescent="0.25">
      <c r="A139" s="168" t="s">
        <v>847</v>
      </c>
      <c r="B139" s="168" t="s">
        <v>656</v>
      </c>
      <c r="C139" s="168" t="s">
        <v>599</v>
      </c>
      <c r="D139" s="168">
        <v>0</v>
      </c>
      <c r="E139" s="168">
        <v>6594</v>
      </c>
      <c r="F139" s="168">
        <v>1550</v>
      </c>
    </row>
    <row r="140" spans="1:6" x14ac:dyDescent="0.25">
      <c r="A140" s="168" t="s">
        <v>847</v>
      </c>
      <c r="B140" s="168" t="s">
        <v>657</v>
      </c>
      <c r="C140" s="168" t="s">
        <v>599</v>
      </c>
      <c r="D140" s="168">
        <v>0</v>
      </c>
      <c r="E140" s="168">
        <v>8348</v>
      </c>
      <c r="F140" s="168">
        <v>1070.2</v>
      </c>
    </row>
    <row r="141" spans="1:6" x14ac:dyDescent="0.25">
      <c r="A141" s="168" t="s">
        <v>847</v>
      </c>
      <c r="B141" s="168" t="s">
        <v>658</v>
      </c>
      <c r="C141" s="168" t="s">
        <v>568</v>
      </c>
      <c r="D141" s="168">
        <v>0</v>
      </c>
      <c r="E141" s="168">
        <v>371</v>
      </c>
      <c r="F141" s="168">
        <v>100</v>
      </c>
    </row>
    <row r="142" spans="1:6" x14ac:dyDescent="0.25">
      <c r="A142" s="168" t="s">
        <v>847</v>
      </c>
      <c r="B142" s="168" t="s">
        <v>659</v>
      </c>
      <c r="C142" s="168" t="s">
        <v>599</v>
      </c>
      <c r="D142" s="168">
        <v>1</v>
      </c>
      <c r="E142" s="168">
        <v>1049</v>
      </c>
      <c r="F142" s="168">
        <v>2660</v>
      </c>
    </row>
    <row r="143" spans="1:6" x14ac:dyDescent="0.25">
      <c r="A143" s="168" t="s">
        <v>847</v>
      </c>
      <c r="B143" s="168" t="s">
        <v>660</v>
      </c>
      <c r="C143" s="168" t="s">
        <v>599</v>
      </c>
      <c r="D143" s="168">
        <v>0</v>
      </c>
      <c r="E143" s="168">
        <v>3661</v>
      </c>
      <c r="F143" s="168">
        <v>2236</v>
      </c>
    </row>
    <row r="144" spans="1:6" x14ac:dyDescent="0.25">
      <c r="A144" s="168" t="s">
        <v>847</v>
      </c>
      <c r="B144" s="168" t="s">
        <v>661</v>
      </c>
      <c r="C144" s="168" t="s">
        <v>521</v>
      </c>
      <c r="D144" s="168">
        <v>0</v>
      </c>
      <c r="E144" s="168">
        <v>2429</v>
      </c>
      <c r="F144" s="168">
        <v>9747.3799999999992</v>
      </c>
    </row>
    <row r="145" spans="1:6" x14ac:dyDescent="0.25">
      <c r="A145" s="168" t="s">
        <v>847</v>
      </c>
      <c r="B145" s="168" t="s">
        <v>662</v>
      </c>
      <c r="C145" s="168" t="s">
        <v>570</v>
      </c>
      <c r="D145" s="168">
        <v>0</v>
      </c>
      <c r="E145" s="168">
        <v>237</v>
      </c>
      <c r="F145" s="168">
        <v>350</v>
      </c>
    </row>
    <row r="146" spans="1:6" x14ac:dyDescent="0.25">
      <c r="A146" s="168" t="s">
        <v>847</v>
      </c>
      <c r="B146" s="168" t="s">
        <v>663</v>
      </c>
      <c r="C146" s="168" t="s">
        <v>664</v>
      </c>
      <c r="D146" s="168">
        <v>0</v>
      </c>
      <c r="E146" s="168">
        <v>0</v>
      </c>
      <c r="F146" s="168">
        <v>310.83199999999999</v>
      </c>
    </row>
    <row r="147" spans="1:6" x14ac:dyDescent="0.25">
      <c r="A147" s="168" t="s">
        <v>847</v>
      </c>
      <c r="B147" s="168" t="s">
        <v>665</v>
      </c>
      <c r="C147" s="168" t="s">
        <v>666</v>
      </c>
      <c r="D147" s="168">
        <v>0</v>
      </c>
      <c r="E147" s="168">
        <v>0</v>
      </c>
      <c r="F147" s="168">
        <v>4120.6120000000001</v>
      </c>
    </row>
    <row r="148" spans="1:6" x14ac:dyDescent="0.25">
      <c r="A148" s="168" t="s">
        <v>847</v>
      </c>
      <c r="B148" s="168" t="s">
        <v>667</v>
      </c>
      <c r="C148" s="168" t="s">
        <v>668</v>
      </c>
      <c r="D148" s="168">
        <v>0</v>
      </c>
      <c r="E148" s="168">
        <v>246</v>
      </c>
      <c r="F148" s="168">
        <v>3679.5</v>
      </c>
    </row>
    <row r="149" spans="1:6" x14ac:dyDescent="0.25">
      <c r="A149" s="168" t="s">
        <v>847</v>
      </c>
      <c r="B149" s="168" t="s">
        <v>669</v>
      </c>
      <c r="C149" s="168" t="s">
        <v>668</v>
      </c>
      <c r="D149" s="168">
        <v>0</v>
      </c>
      <c r="E149" s="168">
        <v>1186</v>
      </c>
      <c r="F149" s="168">
        <v>5925</v>
      </c>
    </row>
    <row r="150" spans="1:6" x14ac:dyDescent="0.25">
      <c r="A150" s="168" t="s">
        <v>847</v>
      </c>
      <c r="B150" s="168" t="s">
        <v>670</v>
      </c>
      <c r="C150" s="168" t="s">
        <v>668</v>
      </c>
      <c r="D150" s="168">
        <v>0</v>
      </c>
      <c r="E150" s="168">
        <v>1038</v>
      </c>
      <c r="F150" s="168">
        <v>6096</v>
      </c>
    </row>
    <row r="151" spans="1:6" x14ac:dyDescent="0.25">
      <c r="A151" s="168" t="s">
        <v>847</v>
      </c>
      <c r="B151" s="168" t="s">
        <v>900</v>
      </c>
      <c r="C151" s="168" t="s">
        <v>557</v>
      </c>
      <c r="D151" s="168">
        <v>0</v>
      </c>
      <c r="E151" s="168">
        <v>0</v>
      </c>
      <c r="F151" s="168">
        <v>38044</v>
      </c>
    </row>
    <row r="152" spans="1:6" x14ac:dyDescent="0.25">
      <c r="A152" s="168" t="s">
        <v>847</v>
      </c>
      <c r="B152" s="168" t="s">
        <v>671</v>
      </c>
      <c r="C152" s="168" t="s">
        <v>672</v>
      </c>
      <c r="D152" s="168">
        <v>0</v>
      </c>
      <c r="E152" s="168">
        <v>0</v>
      </c>
      <c r="F152" s="168">
        <v>6458.4849999999997</v>
      </c>
    </row>
    <row r="153" spans="1:6" x14ac:dyDescent="0.25">
      <c r="A153" s="168" t="s">
        <v>847</v>
      </c>
      <c r="B153" s="168" t="s">
        <v>673</v>
      </c>
      <c r="C153" s="168" t="s">
        <v>599</v>
      </c>
      <c r="D153" s="168">
        <v>1</v>
      </c>
      <c r="E153" s="168">
        <v>1055</v>
      </c>
      <c r="F153" s="168">
        <v>1279.2</v>
      </c>
    </row>
    <row r="154" spans="1:6" x14ac:dyDescent="0.25">
      <c r="A154" s="168" t="s">
        <v>847</v>
      </c>
      <c r="B154" s="168" t="s">
        <v>674</v>
      </c>
      <c r="C154" s="168" t="s">
        <v>490</v>
      </c>
      <c r="D154" s="168">
        <v>0</v>
      </c>
      <c r="E154" s="168">
        <v>149</v>
      </c>
      <c r="F154" s="168">
        <v>20.75</v>
      </c>
    </row>
    <row r="155" spans="1:6" x14ac:dyDescent="0.25">
      <c r="A155" s="168" t="s">
        <v>847</v>
      </c>
      <c r="B155" s="168" t="s">
        <v>675</v>
      </c>
      <c r="C155" s="168" t="s">
        <v>599</v>
      </c>
      <c r="D155" s="168">
        <v>0</v>
      </c>
      <c r="E155" s="168">
        <v>198</v>
      </c>
      <c r="F155" s="168">
        <v>40</v>
      </c>
    </row>
    <row r="156" spans="1:6" x14ac:dyDescent="0.25">
      <c r="A156" s="168" t="s">
        <v>847</v>
      </c>
      <c r="B156" s="168" t="s">
        <v>676</v>
      </c>
      <c r="C156" s="168" t="s">
        <v>568</v>
      </c>
      <c r="D156" s="168">
        <v>0</v>
      </c>
      <c r="E156" s="168">
        <v>559</v>
      </c>
      <c r="F156" s="168">
        <v>74</v>
      </c>
    </row>
    <row r="157" spans="1:6" x14ac:dyDescent="0.25">
      <c r="A157" s="168" t="s">
        <v>847</v>
      </c>
      <c r="B157" s="168" t="s">
        <v>677</v>
      </c>
      <c r="C157" s="168" t="s">
        <v>599</v>
      </c>
      <c r="D157" s="168">
        <v>0</v>
      </c>
      <c r="E157" s="168">
        <v>2609</v>
      </c>
      <c r="F157" s="168">
        <v>330</v>
      </c>
    </row>
    <row r="158" spans="1:6" x14ac:dyDescent="0.25">
      <c r="A158" s="168" t="s">
        <v>847</v>
      </c>
      <c r="B158" s="168" t="s">
        <v>678</v>
      </c>
      <c r="C158" s="168" t="s">
        <v>679</v>
      </c>
      <c r="D158" s="168">
        <v>0</v>
      </c>
      <c r="E158" s="168">
        <v>2508</v>
      </c>
      <c r="F158" s="168">
        <v>873.5</v>
      </c>
    </row>
    <row r="159" spans="1:6" x14ac:dyDescent="0.25">
      <c r="A159" s="168" t="s">
        <v>847</v>
      </c>
      <c r="B159" s="168" t="s">
        <v>680</v>
      </c>
      <c r="C159" s="168" t="s">
        <v>681</v>
      </c>
      <c r="D159" s="168">
        <v>0</v>
      </c>
      <c r="E159" s="168">
        <v>1397</v>
      </c>
      <c r="F159" s="168">
        <v>580.5</v>
      </c>
    </row>
    <row r="160" spans="1:6" x14ac:dyDescent="0.25">
      <c r="A160" s="168" t="s">
        <v>847</v>
      </c>
      <c r="B160" s="168" t="s">
        <v>682</v>
      </c>
      <c r="C160" s="168" t="s">
        <v>683</v>
      </c>
      <c r="D160" s="168">
        <v>0</v>
      </c>
      <c r="E160" s="168">
        <v>3816</v>
      </c>
      <c r="F160" s="168">
        <v>1182</v>
      </c>
    </row>
    <row r="161" spans="1:6" x14ac:dyDescent="0.25">
      <c r="A161" s="168" t="s">
        <v>847</v>
      </c>
      <c r="B161" s="168" t="s">
        <v>684</v>
      </c>
      <c r="C161" s="168" t="s">
        <v>685</v>
      </c>
      <c r="D161" s="168">
        <v>0</v>
      </c>
      <c r="E161" s="168">
        <v>722</v>
      </c>
      <c r="F161" s="168">
        <v>204</v>
      </c>
    </row>
    <row r="162" spans="1:6" x14ac:dyDescent="0.25">
      <c r="A162" s="168" t="s">
        <v>847</v>
      </c>
      <c r="B162" s="168" t="s">
        <v>686</v>
      </c>
      <c r="C162" s="168" t="s">
        <v>687</v>
      </c>
      <c r="D162" s="168">
        <v>0</v>
      </c>
      <c r="E162" s="168">
        <v>707</v>
      </c>
      <c r="F162" s="168">
        <v>231</v>
      </c>
    </row>
    <row r="163" spans="1:6" x14ac:dyDescent="0.25">
      <c r="A163" s="168" t="s">
        <v>847</v>
      </c>
      <c r="B163" s="168" t="s">
        <v>688</v>
      </c>
      <c r="C163" s="168" t="s">
        <v>689</v>
      </c>
      <c r="D163" s="168">
        <v>0</v>
      </c>
      <c r="E163" s="168">
        <v>3279</v>
      </c>
      <c r="F163" s="168">
        <v>16405</v>
      </c>
    </row>
    <row r="164" spans="1:6" x14ac:dyDescent="0.25">
      <c r="A164" s="168" t="s">
        <v>847</v>
      </c>
      <c r="B164" s="168" t="s">
        <v>690</v>
      </c>
      <c r="C164" s="168" t="s">
        <v>691</v>
      </c>
      <c r="D164" s="168">
        <v>0</v>
      </c>
      <c r="E164" s="168">
        <v>1746</v>
      </c>
      <c r="F164" s="168">
        <v>746.5</v>
      </c>
    </row>
    <row r="165" spans="1:6" x14ac:dyDescent="0.25">
      <c r="A165" s="168" t="s">
        <v>847</v>
      </c>
      <c r="B165" s="168" t="s">
        <v>692</v>
      </c>
      <c r="C165" s="168" t="s">
        <v>664</v>
      </c>
      <c r="D165" s="168">
        <v>0</v>
      </c>
      <c r="E165" s="168">
        <v>0</v>
      </c>
      <c r="F165" s="168">
        <v>310.83199999999999</v>
      </c>
    </row>
    <row r="166" spans="1:6" x14ac:dyDescent="0.25">
      <c r="A166" s="168" t="s">
        <v>847</v>
      </c>
      <c r="B166" s="168" t="s">
        <v>693</v>
      </c>
      <c r="C166" s="168" t="s">
        <v>557</v>
      </c>
      <c r="D166" s="168">
        <v>0</v>
      </c>
      <c r="E166" s="168">
        <v>1002</v>
      </c>
      <c r="F166" s="168">
        <v>5359.5219999999999</v>
      </c>
    </row>
    <row r="167" spans="1:6" x14ac:dyDescent="0.25">
      <c r="A167" s="168" t="s">
        <v>847</v>
      </c>
      <c r="B167" s="168" t="s">
        <v>694</v>
      </c>
      <c r="C167" s="168" t="s">
        <v>543</v>
      </c>
      <c r="D167" s="168">
        <v>0</v>
      </c>
      <c r="E167" s="168">
        <v>257</v>
      </c>
      <c r="F167" s="168">
        <v>6445.9560000000001</v>
      </c>
    </row>
    <row r="168" spans="1:6" x14ac:dyDescent="0.25">
      <c r="A168" s="168" t="s">
        <v>847</v>
      </c>
      <c r="B168" s="168" t="s">
        <v>1000</v>
      </c>
      <c r="C168" s="168" t="s">
        <v>1001</v>
      </c>
      <c r="D168" s="168">
        <v>0</v>
      </c>
      <c r="E168" s="168">
        <v>2458</v>
      </c>
      <c r="F168" s="168">
        <v>6765.96</v>
      </c>
    </row>
    <row r="169" spans="1:6" x14ac:dyDescent="0.25">
      <c r="A169" s="168" t="s">
        <v>847</v>
      </c>
      <c r="B169" s="168" t="s">
        <v>696</v>
      </c>
      <c r="C169" s="168" t="s">
        <v>540</v>
      </c>
      <c r="D169" s="168">
        <v>0</v>
      </c>
      <c r="E169" s="168">
        <v>108</v>
      </c>
      <c r="F169" s="168">
        <v>375</v>
      </c>
    </row>
    <row r="170" spans="1:6" x14ac:dyDescent="0.25">
      <c r="A170" s="168" t="s">
        <v>847</v>
      </c>
      <c r="B170" s="168" t="s">
        <v>697</v>
      </c>
      <c r="C170" s="168" t="s">
        <v>540</v>
      </c>
      <c r="D170" s="168">
        <v>0</v>
      </c>
      <c r="E170" s="168">
        <v>1382</v>
      </c>
      <c r="F170" s="168">
        <v>4790</v>
      </c>
    </row>
    <row r="171" spans="1:6" x14ac:dyDescent="0.25">
      <c r="A171" s="168" t="s">
        <v>847</v>
      </c>
      <c r="B171" s="168" t="s">
        <v>698</v>
      </c>
      <c r="C171" s="168" t="s">
        <v>540</v>
      </c>
      <c r="D171" s="168">
        <v>0</v>
      </c>
      <c r="E171" s="168">
        <v>35</v>
      </c>
      <c r="F171" s="168">
        <v>50</v>
      </c>
    </row>
    <row r="172" spans="1:6" x14ac:dyDescent="0.25">
      <c r="A172" s="168" t="s">
        <v>847</v>
      </c>
      <c r="B172" s="168" t="s">
        <v>699</v>
      </c>
      <c r="C172" s="168" t="s">
        <v>700</v>
      </c>
      <c r="D172" s="168">
        <v>0</v>
      </c>
      <c r="E172" s="168">
        <v>1214</v>
      </c>
      <c r="F172" s="168">
        <v>227</v>
      </c>
    </row>
    <row r="173" spans="1:6" x14ac:dyDescent="0.25">
      <c r="A173" s="168" t="s">
        <v>847</v>
      </c>
      <c r="B173" s="168" t="s">
        <v>701</v>
      </c>
      <c r="C173" s="168" t="s">
        <v>702</v>
      </c>
      <c r="D173" s="168">
        <v>0</v>
      </c>
      <c r="E173" s="168">
        <v>3346</v>
      </c>
      <c r="F173" s="168">
        <v>15636</v>
      </c>
    </row>
    <row r="174" spans="1:6" x14ac:dyDescent="0.25">
      <c r="A174" s="168" t="s">
        <v>847</v>
      </c>
      <c r="B174" s="168" t="s">
        <v>703</v>
      </c>
      <c r="C174" s="168" t="s">
        <v>704</v>
      </c>
      <c r="D174" s="168">
        <v>0</v>
      </c>
      <c r="E174" s="168">
        <v>1525</v>
      </c>
      <c r="F174" s="168">
        <v>12967.157999999999</v>
      </c>
    </row>
    <row r="175" spans="1:6" x14ac:dyDescent="0.25">
      <c r="A175" s="168" t="s">
        <v>847</v>
      </c>
      <c r="B175" s="168" t="s">
        <v>705</v>
      </c>
      <c r="C175" s="168" t="s">
        <v>706</v>
      </c>
      <c r="D175" s="168">
        <v>0</v>
      </c>
      <c r="E175" s="168">
        <v>2811</v>
      </c>
      <c r="F175" s="168">
        <v>25870</v>
      </c>
    </row>
    <row r="176" spans="1:6" x14ac:dyDescent="0.25">
      <c r="A176" s="168" t="s">
        <v>847</v>
      </c>
      <c r="B176" s="168" t="s">
        <v>707</v>
      </c>
      <c r="C176" s="168" t="s">
        <v>700</v>
      </c>
      <c r="D176" s="168">
        <v>0</v>
      </c>
      <c r="E176" s="168">
        <v>3649</v>
      </c>
      <c r="F176" s="168">
        <v>683</v>
      </c>
    </row>
    <row r="177" spans="1:6" x14ac:dyDescent="0.25">
      <c r="A177" s="168" t="s">
        <v>847</v>
      </c>
      <c r="B177" s="168" t="s">
        <v>708</v>
      </c>
      <c r="C177" s="168" t="s">
        <v>709</v>
      </c>
      <c r="D177" s="168">
        <v>0</v>
      </c>
      <c r="E177" s="168">
        <v>866</v>
      </c>
      <c r="F177" s="168">
        <v>2445</v>
      </c>
    </row>
    <row r="178" spans="1:6" x14ac:dyDescent="0.25">
      <c r="A178" s="168" t="s">
        <v>847</v>
      </c>
      <c r="B178" s="168" t="s">
        <v>710</v>
      </c>
      <c r="C178" s="168" t="s">
        <v>527</v>
      </c>
      <c r="D178" s="168"/>
      <c r="E178" s="168">
        <v>481</v>
      </c>
      <c r="F178" s="168">
        <v>60</v>
      </c>
    </row>
    <row r="179" spans="1:6" x14ac:dyDescent="0.25">
      <c r="A179" s="168" t="s">
        <v>847</v>
      </c>
      <c r="B179" s="168" t="s">
        <v>711</v>
      </c>
      <c r="C179" s="168" t="s">
        <v>712</v>
      </c>
      <c r="D179" s="168"/>
      <c r="E179" s="168">
        <v>2419</v>
      </c>
      <c r="F179" s="168">
        <v>3630</v>
      </c>
    </row>
    <row r="180" spans="1:6" x14ac:dyDescent="0.25">
      <c r="A180" s="168" t="s">
        <v>847</v>
      </c>
      <c r="B180" s="168" t="s">
        <v>713</v>
      </c>
      <c r="C180" s="168" t="s">
        <v>714</v>
      </c>
      <c r="D180" s="168"/>
      <c r="E180" s="168">
        <v>2035</v>
      </c>
      <c r="F180" s="168">
        <v>3050</v>
      </c>
    </row>
    <row r="181" spans="1:6" x14ac:dyDescent="0.25">
      <c r="A181" s="168" t="s">
        <v>847</v>
      </c>
      <c r="B181" s="168" t="s">
        <v>715</v>
      </c>
      <c r="C181" s="168" t="s">
        <v>521</v>
      </c>
      <c r="D181" s="168"/>
      <c r="E181" s="168">
        <v>1217</v>
      </c>
      <c r="F181" s="168">
        <v>1820</v>
      </c>
    </row>
    <row r="182" spans="1:6" x14ac:dyDescent="0.25">
      <c r="A182" s="168" t="s">
        <v>847</v>
      </c>
      <c r="B182" s="168" t="s">
        <v>716</v>
      </c>
      <c r="C182" s="168" t="s">
        <v>712</v>
      </c>
      <c r="D182" s="168"/>
      <c r="E182" s="168">
        <v>1228</v>
      </c>
      <c r="F182" s="168">
        <v>1840</v>
      </c>
    </row>
    <row r="183" spans="1:6" x14ac:dyDescent="0.25">
      <c r="A183" s="168" t="s">
        <v>847</v>
      </c>
      <c r="B183" s="168" t="s">
        <v>717</v>
      </c>
      <c r="C183" s="168" t="s">
        <v>718</v>
      </c>
      <c r="D183" s="168"/>
      <c r="E183" s="168">
        <v>1160</v>
      </c>
      <c r="F183" s="168">
        <v>1740</v>
      </c>
    </row>
    <row r="184" spans="1:6" x14ac:dyDescent="0.25">
      <c r="A184" s="168" t="s">
        <v>847</v>
      </c>
      <c r="B184" s="168" t="s">
        <v>719</v>
      </c>
      <c r="C184" s="168" t="s">
        <v>712</v>
      </c>
      <c r="D184" s="168"/>
      <c r="E184" s="168">
        <v>486</v>
      </c>
      <c r="F184" s="168">
        <v>730</v>
      </c>
    </row>
    <row r="185" spans="1:6" x14ac:dyDescent="0.25">
      <c r="A185" s="168" t="s">
        <v>847</v>
      </c>
      <c r="B185" s="168" t="s">
        <v>720</v>
      </c>
      <c r="C185" s="168" t="s">
        <v>849</v>
      </c>
      <c r="D185" s="168"/>
      <c r="E185" s="168">
        <v>730</v>
      </c>
      <c r="F185" s="168">
        <v>9157.0529999999999</v>
      </c>
    </row>
    <row r="186" spans="1:6" x14ac:dyDescent="0.25">
      <c r="A186" s="168" t="s">
        <v>847</v>
      </c>
      <c r="B186" s="168" t="s">
        <v>722</v>
      </c>
      <c r="C186" s="168" t="s">
        <v>712</v>
      </c>
      <c r="D186" s="168"/>
      <c r="E186" s="168">
        <v>745</v>
      </c>
      <c r="F186" s="168">
        <v>1120</v>
      </c>
    </row>
    <row r="187" spans="1:6" x14ac:dyDescent="0.25">
      <c r="A187" s="168" t="s">
        <v>847</v>
      </c>
      <c r="B187" s="168" t="s">
        <v>723</v>
      </c>
      <c r="C187" s="168" t="s">
        <v>721</v>
      </c>
      <c r="D187" s="168"/>
      <c r="E187" s="168">
        <v>812</v>
      </c>
      <c r="F187" s="168">
        <v>1220</v>
      </c>
    </row>
    <row r="188" spans="1:6" x14ac:dyDescent="0.25">
      <c r="A188" s="168" t="s">
        <v>847</v>
      </c>
      <c r="B188" s="168" t="s">
        <v>724</v>
      </c>
      <c r="C188" s="168" t="s">
        <v>721</v>
      </c>
      <c r="D188" s="168"/>
      <c r="E188" s="168">
        <v>118</v>
      </c>
      <c r="F188" s="168">
        <v>180</v>
      </c>
    </row>
    <row r="189" spans="1:6" x14ac:dyDescent="0.25">
      <c r="A189" s="168" t="s">
        <v>847</v>
      </c>
      <c r="B189" s="168" t="s">
        <v>725</v>
      </c>
      <c r="C189" s="168" t="s">
        <v>726</v>
      </c>
      <c r="D189" s="168"/>
      <c r="E189" s="168">
        <v>595</v>
      </c>
      <c r="F189" s="168">
        <v>890</v>
      </c>
    </row>
    <row r="190" spans="1:6" x14ac:dyDescent="0.25">
      <c r="A190" s="168" t="s">
        <v>847</v>
      </c>
      <c r="B190" s="168" t="s">
        <v>727</v>
      </c>
      <c r="C190" s="168" t="s">
        <v>712</v>
      </c>
      <c r="D190" s="168"/>
      <c r="E190" s="168">
        <v>3137</v>
      </c>
      <c r="F190" s="168">
        <v>4700</v>
      </c>
    </row>
    <row r="191" spans="1:6" x14ac:dyDescent="0.25">
      <c r="A191" s="168" t="s">
        <v>847</v>
      </c>
      <c r="B191" s="168" t="s">
        <v>728</v>
      </c>
      <c r="C191" s="168" t="s">
        <v>729</v>
      </c>
      <c r="D191" s="168"/>
      <c r="E191" s="168">
        <v>1256</v>
      </c>
      <c r="F191" s="168">
        <v>1880</v>
      </c>
    </row>
    <row r="192" spans="1:6" x14ac:dyDescent="0.25">
      <c r="A192" s="168" t="s">
        <v>847</v>
      </c>
      <c r="B192" s="168" t="s">
        <v>730</v>
      </c>
      <c r="C192" s="168" t="s">
        <v>731</v>
      </c>
      <c r="D192" s="168"/>
      <c r="E192" s="168">
        <v>3848</v>
      </c>
      <c r="F192" s="168">
        <v>5770</v>
      </c>
    </row>
    <row r="193" spans="1:6" x14ac:dyDescent="0.25">
      <c r="A193" s="168" t="s">
        <v>847</v>
      </c>
      <c r="B193" s="168" t="s">
        <v>732</v>
      </c>
      <c r="C193" s="168" t="s">
        <v>731</v>
      </c>
      <c r="D193" s="168"/>
      <c r="E193" s="168">
        <v>2336</v>
      </c>
      <c r="F193" s="168">
        <v>3500</v>
      </c>
    </row>
    <row r="194" spans="1:6" x14ac:dyDescent="0.25">
      <c r="A194" s="168" t="s">
        <v>847</v>
      </c>
      <c r="B194" s="168" t="s">
        <v>733</v>
      </c>
      <c r="C194" s="168" t="s">
        <v>721</v>
      </c>
      <c r="D194" s="168"/>
      <c r="E194" s="168">
        <v>419</v>
      </c>
      <c r="F194" s="168">
        <v>630</v>
      </c>
    </row>
    <row r="195" spans="1:6" x14ac:dyDescent="0.25">
      <c r="A195" s="168" t="s">
        <v>847</v>
      </c>
      <c r="B195" s="168" t="s">
        <v>734</v>
      </c>
      <c r="C195" s="168" t="s">
        <v>721</v>
      </c>
      <c r="D195" s="168"/>
      <c r="E195" s="168">
        <v>177</v>
      </c>
      <c r="F195" s="168">
        <v>260</v>
      </c>
    </row>
    <row r="196" spans="1:6" x14ac:dyDescent="0.25">
      <c r="A196" s="168" t="s">
        <v>847</v>
      </c>
      <c r="B196" s="168" t="s">
        <v>735</v>
      </c>
      <c r="C196" s="168" t="s">
        <v>736</v>
      </c>
      <c r="D196" s="168"/>
      <c r="E196" s="168">
        <v>2142</v>
      </c>
      <c r="F196" s="168">
        <v>3210</v>
      </c>
    </row>
    <row r="197" spans="1:6" x14ac:dyDescent="0.25">
      <c r="A197" s="168" t="s">
        <v>847</v>
      </c>
      <c r="B197" s="168" t="s">
        <v>737</v>
      </c>
      <c r="C197" s="168" t="s">
        <v>736</v>
      </c>
      <c r="D197" s="168"/>
      <c r="E197" s="168">
        <v>2159</v>
      </c>
      <c r="F197" s="168">
        <v>3240</v>
      </c>
    </row>
    <row r="198" spans="1:6" x14ac:dyDescent="0.25">
      <c r="A198" s="168" t="s">
        <v>847</v>
      </c>
      <c r="B198" s="168" t="s">
        <v>738</v>
      </c>
      <c r="C198" s="168" t="s">
        <v>736</v>
      </c>
      <c r="D198" s="168"/>
      <c r="E198" s="168">
        <v>1992</v>
      </c>
      <c r="F198" s="168">
        <v>2990</v>
      </c>
    </row>
    <row r="199" spans="1:6" x14ac:dyDescent="0.25">
      <c r="A199" s="168" t="s">
        <v>847</v>
      </c>
      <c r="B199" s="168" t="s">
        <v>739</v>
      </c>
      <c r="C199" s="168" t="s">
        <v>736</v>
      </c>
      <c r="D199" s="168"/>
      <c r="E199" s="168">
        <v>1723</v>
      </c>
      <c r="F199" s="168">
        <v>2580</v>
      </c>
    </row>
    <row r="200" spans="1:6" x14ac:dyDescent="0.25">
      <c r="A200" s="168" t="s">
        <v>847</v>
      </c>
      <c r="B200" s="168" t="s">
        <v>740</v>
      </c>
      <c r="C200" s="168" t="s">
        <v>741</v>
      </c>
      <c r="D200" s="168"/>
      <c r="E200" s="168">
        <v>1095</v>
      </c>
      <c r="F200" s="168">
        <v>1640</v>
      </c>
    </row>
    <row r="201" spans="1:6" x14ac:dyDescent="0.25">
      <c r="A201" s="168" t="s">
        <v>847</v>
      </c>
      <c r="B201" s="168" t="s">
        <v>742</v>
      </c>
      <c r="C201" s="168" t="s">
        <v>721</v>
      </c>
      <c r="D201" s="168"/>
      <c r="E201" s="168">
        <v>174</v>
      </c>
      <c r="F201" s="168">
        <v>260</v>
      </c>
    </row>
    <row r="202" spans="1:6" x14ac:dyDescent="0.25">
      <c r="A202" s="168" t="s">
        <v>847</v>
      </c>
      <c r="B202" s="168" t="s">
        <v>743</v>
      </c>
      <c r="C202" s="168" t="s">
        <v>721</v>
      </c>
      <c r="D202" s="168"/>
      <c r="E202" s="168">
        <v>1674</v>
      </c>
      <c r="F202" s="168">
        <v>2510</v>
      </c>
    </row>
    <row r="203" spans="1:6" x14ac:dyDescent="0.25">
      <c r="A203" s="168" t="s">
        <v>847</v>
      </c>
      <c r="B203" s="168" t="s">
        <v>744</v>
      </c>
      <c r="C203" s="168" t="s">
        <v>721</v>
      </c>
      <c r="D203" s="168"/>
      <c r="E203" s="168">
        <v>530</v>
      </c>
      <c r="F203" s="168">
        <v>800</v>
      </c>
    </row>
    <row r="204" spans="1:6" x14ac:dyDescent="0.25">
      <c r="A204" s="168" t="s">
        <v>847</v>
      </c>
      <c r="B204" s="168" t="s">
        <v>745</v>
      </c>
      <c r="C204" s="168" t="s">
        <v>712</v>
      </c>
      <c r="D204" s="168"/>
      <c r="E204" s="168">
        <v>426</v>
      </c>
      <c r="F204" s="168">
        <v>640</v>
      </c>
    </row>
    <row r="205" spans="1:6" x14ac:dyDescent="0.25">
      <c r="A205" s="168" t="s">
        <v>847</v>
      </c>
      <c r="B205" s="168" t="s">
        <v>746</v>
      </c>
      <c r="C205" s="168" t="s">
        <v>747</v>
      </c>
      <c r="D205" s="168"/>
      <c r="E205" s="168">
        <v>195</v>
      </c>
      <c r="F205" s="168">
        <v>290</v>
      </c>
    </row>
    <row r="206" spans="1:6" x14ac:dyDescent="0.25">
      <c r="A206" s="168" t="s">
        <v>847</v>
      </c>
      <c r="B206" s="168" t="s">
        <v>748</v>
      </c>
      <c r="C206" s="168" t="s">
        <v>736</v>
      </c>
      <c r="D206" s="168"/>
      <c r="E206" s="168">
        <v>2093</v>
      </c>
      <c r="F206" s="168">
        <v>3140</v>
      </c>
    </row>
    <row r="207" spans="1:6" x14ac:dyDescent="0.25">
      <c r="A207" s="168" t="s">
        <v>847</v>
      </c>
      <c r="B207" s="168" t="s">
        <v>749</v>
      </c>
      <c r="C207" s="168" t="s">
        <v>568</v>
      </c>
      <c r="D207" s="168"/>
      <c r="E207" s="168">
        <v>183</v>
      </c>
      <c r="F207" s="168">
        <v>40</v>
      </c>
    </row>
    <row r="208" spans="1:6" x14ac:dyDescent="0.25">
      <c r="A208" s="168" t="s">
        <v>847</v>
      </c>
      <c r="B208" s="168" t="s">
        <v>750</v>
      </c>
      <c r="C208" s="168" t="s">
        <v>568</v>
      </c>
      <c r="D208" s="168"/>
      <c r="E208" s="168">
        <v>822</v>
      </c>
      <c r="F208" s="168">
        <v>140</v>
      </c>
    </row>
    <row r="209" spans="1:6" x14ac:dyDescent="0.25">
      <c r="A209" s="168" t="s">
        <v>847</v>
      </c>
      <c r="B209" s="168" t="s">
        <v>751</v>
      </c>
      <c r="C209" s="168" t="s">
        <v>490</v>
      </c>
      <c r="D209" s="168"/>
      <c r="E209" s="168">
        <v>160</v>
      </c>
      <c r="F209" s="168">
        <v>250</v>
      </c>
    </row>
    <row r="210" spans="1:6" x14ac:dyDescent="0.25">
      <c r="A210" s="168" t="s">
        <v>847</v>
      </c>
      <c r="B210" s="168" t="s">
        <v>752</v>
      </c>
      <c r="C210" s="168" t="s">
        <v>570</v>
      </c>
      <c r="D210" s="168"/>
      <c r="E210" s="168">
        <v>11</v>
      </c>
      <c r="F210" s="168">
        <v>19</v>
      </c>
    </row>
    <row r="211" spans="1:6" x14ac:dyDescent="0.25">
      <c r="A211" s="168" t="s">
        <v>847</v>
      </c>
      <c r="B211" s="168" t="s">
        <v>753</v>
      </c>
      <c r="C211" s="168" t="s">
        <v>557</v>
      </c>
      <c r="D211" s="168"/>
      <c r="E211" s="168">
        <v>2847</v>
      </c>
      <c r="F211" s="168">
        <v>11227</v>
      </c>
    </row>
    <row r="212" spans="1:6" x14ac:dyDescent="0.25">
      <c r="A212" s="168" t="s">
        <v>847</v>
      </c>
      <c r="B212" s="168" t="s">
        <v>754</v>
      </c>
      <c r="C212" s="168" t="s">
        <v>557</v>
      </c>
      <c r="D212" s="168"/>
      <c r="E212" s="168">
        <v>2613</v>
      </c>
      <c r="F212" s="168">
        <v>10818.75</v>
      </c>
    </row>
    <row r="213" spans="1:6" x14ac:dyDescent="0.25">
      <c r="A213" s="168" t="s">
        <v>847</v>
      </c>
      <c r="B213" s="168" t="s">
        <v>755</v>
      </c>
      <c r="C213" s="168" t="s">
        <v>527</v>
      </c>
      <c r="D213" s="168"/>
      <c r="E213" s="168">
        <v>152</v>
      </c>
      <c r="F213" s="168">
        <v>304</v>
      </c>
    </row>
    <row r="214" spans="1:6" x14ac:dyDescent="0.25">
      <c r="A214" s="168" t="s">
        <v>847</v>
      </c>
      <c r="B214" s="168" t="s">
        <v>756</v>
      </c>
      <c r="C214" s="168" t="s">
        <v>599</v>
      </c>
      <c r="D214" s="168"/>
      <c r="E214" s="168">
        <v>5463</v>
      </c>
      <c r="F214" s="168">
        <v>1090</v>
      </c>
    </row>
    <row r="215" spans="1:6" x14ac:dyDescent="0.25">
      <c r="A215" s="168" t="s">
        <v>847</v>
      </c>
      <c r="B215" s="168" t="s">
        <v>757</v>
      </c>
      <c r="C215" s="168" t="s">
        <v>490</v>
      </c>
      <c r="D215" s="168"/>
      <c r="E215" s="168">
        <v>1008</v>
      </c>
      <c r="F215" s="168">
        <v>200</v>
      </c>
    </row>
    <row r="216" spans="1:6" x14ac:dyDescent="0.25">
      <c r="A216" s="168" t="s">
        <v>847</v>
      </c>
      <c r="B216" s="168" t="s">
        <v>758</v>
      </c>
      <c r="C216" s="168" t="s">
        <v>557</v>
      </c>
      <c r="D216" s="168"/>
      <c r="E216" s="168">
        <v>327</v>
      </c>
      <c r="F216" s="168">
        <v>7423</v>
      </c>
    </row>
    <row r="217" spans="1:6" x14ac:dyDescent="0.25">
      <c r="A217" s="168" t="s">
        <v>847</v>
      </c>
      <c r="B217" s="168" t="s">
        <v>759</v>
      </c>
      <c r="C217" s="168" t="s">
        <v>557</v>
      </c>
      <c r="D217" s="168"/>
      <c r="E217" s="168">
        <v>379</v>
      </c>
      <c r="F217" s="168">
        <v>9602</v>
      </c>
    </row>
    <row r="218" spans="1:6" x14ac:dyDescent="0.25">
      <c r="A218" s="168" t="s">
        <v>847</v>
      </c>
      <c r="B218" s="168" t="s">
        <v>760</v>
      </c>
      <c r="C218" s="168" t="s">
        <v>490</v>
      </c>
      <c r="D218" s="168"/>
      <c r="E218" s="168">
        <v>290</v>
      </c>
      <c r="F218" s="168">
        <v>290</v>
      </c>
    </row>
    <row r="219" spans="1:6" x14ac:dyDescent="0.25">
      <c r="A219" s="168" t="s">
        <v>847</v>
      </c>
      <c r="B219" s="168" t="s">
        <v>761</v>
      </c>
      <c r="C219" s="168" t="s">
        <v>762</v>
      </c>
      <c r="D219" s="168"/>
      <c r="E219" s="168"/>
      <c r="F219" s="168">
        <v>12183.5</v>
      </c>
    </row>
    <row r="220" spans="1:6" x14ac:dyDescent="0.25">
      <c r="A220" s="168" t="s">
        <v>847</v>
      </c>
      <c r="B220" s="168" t="s">
        <v>850</v>
      </c>
      <c r="C220" s="168" t="s">
        <v>490</v>
      </c>
      <c r="D220" s="168"/>
      <c r="E220" s="168">
        <v>289</v>
      </c>
      <c r="F220" s="168">
        <v>409.44900000000001</v>
      </c>
    </row>
    <row r="221" spans="1:6" x14ac:dyDescent="0.25">
      <c r="A221" s="168" t="s">
        <v>847</v>
      </c>
      <c r="B221" s="168" t="s">
        <v>851</v>
      </c>
      <c r="C221" s="168" t="s">
        <v>490</v>
      </c>
      <c r="D221" s="168"/>
      <c r="E221" s="168">
        <v>384</v>
      </c>
      <c r="F221" s="168">
        <v>27</v>
      </c>
    </row>
    <row r="222" spans="1:6" x14ac:dyDescent="0.25">
      <c r="A222" s="168" t="s">
        <v>847</v>
      </c>
      <c r="B222" s="168" t="s">
        <v>852</v>
      </c>
      <c r="C222" s="168" t="s">
        <v>490</v>
      </c>
      <c r="D222" s="168"/>
      <c r="E222" s="168">
        <v>432</v>
      </c>
      <c r="F222" s="168">
        <v>26</v>
      </c>
    </row>
    <row r="223" spans="1:6" x14ac:dyDescent="0.25">
      <c r="A223" s="168" t="s">
        <v>847</v>
      </c>
      <c r="B223" s="168" t="s">
        <v>853</v>
      </c>
      <c r="C223" s="168" t="s">
        <v>490</v>
      </c>
      <c r="D223" s="168"/>
      <c r="E223" s="168">
        <v>124</v>
      </c>
      <c r="F223" s="168">
        <v>26</v>
      </c>
    </row>
    <row r="224" spans="1:6" x14ac:dyDescent="0.25">
      <c r="A224" s="168" t="s">
        <v>847</v>
      </c>
      <c r="B224" s="168" t="s">
        <v>854</v>
      </c>
      <c r="C224" s="168" t="s">
        <v>490</v>
      </c>
      <c r="D224" s="168"/>
      <c r="E224" s="168">
        <v>142</v>
      </c>
      <c r="F224" s="168">
        <v>26</v>
      </c>
    </row>
    <row r="225" spans="1:6" x14ac:dyDescent="0.25">
      <c r="A225" s="168" t="s">
        <v>847</v>
      </c>
      <c r="B225" s="168" t="s">
        <v>901</v>
      </c>
      <c r="C225" s="168" t="s">
        <v>599</v>
      </c>
      <c r="D225" s="168"/>
      <c r="E225" s="168">
        <v>1554</v>
      </c>
      <c r="F225" s="168">
        <v>421</v>
      </c>
    </row>
    <row r="226" spans="1:6" x14ac:dyDescent="0.25">
      <c r="A226" s="168" t="s">
        <v>847</v>
      </c>
      <c r="B226" s="168" t="s">
        <v>902</v>
      </c>
      <c r="C226" s="168" t="s">
        <v>599</v>
      </c>
      <c r="D226" s="168">
        <v>1</v>
      </c>
      <c r="E226" s="168">
        <v>1126</v>
      </c>
      <c r="F226" s="168">
        <v>4495</v>
      </c>
    </row>
    <row r="227" spans="1:6" x14ac:dyDescent="0.25">
      <c r="A227" s="168" t="s">
        <v>847</v>
      </c>
      <c r="B227" s="168" t="s">
        <v>903</v>
      </c>
      <c r="C227" s="168" t="s">
        <v>490</v>
      </c>
      <c r="D227" s="168"/>
      <c r="E227" s="168">
        <v>209</v>
      </c>
      <c r="F227" s="168">
        <v>105</v>
      </c>
    </row>
    <row r="228" spans="1:6" x14ac:dyDescent="0.25">
      <c r="A228" s="168" t="s">
        <v>847</v>
      </c>
      <c r="B228" s="168" t="s">
        <v>904</v>
      </c>
      <c r="C228" s="168" t="s">
        <v>490</v>
      </c>
      <c r="D228" s="168"/>
      <c r="E228" s="168">
        <v>3493</v>
      </c>
      <c r="F228" s="168">
        <v>177</v>
      </c>
    </row>
    <row r="229" spans="1:6" x14ac:dyDescent="0.25">
      <c r="A229" s="168" t="s">
        <v>847</v>
      </c>
      <c r="B229" s="168" t="s">
        <v>905</v>
      </c>
      <c r="C229" s="168" t="s">
        <v>570</v>
      </c>
      <c r="D229" s="168"/>
      <c r="E229" s="168">
        <v>1370</v>
      </c>
      <c r="F229" s="168">
        <v>177</v>
      </c>
    </row>
    <row r="230" spans="1:6" x14ac:dyDescent="0.25">
      <c r="A230" s="168" t="s">
        <v>847</v>
      </c>
      <c r="B230" s="168" t="s">
        <v>906</v>
      </c>
      <c r="C230" s="168" t="s">
        <v>490</v>
      </c>
      <c r="D230" s="168"/>
      <c r="E230" s="168">
        <v>2046</v>
      </c>
      <c r="F230" s="168">
        <v>5592</v>
      </c>
    </row>
    <row r="231" spans="1:6" x14ac:dyDescent="0.25">
      <c r="A231" s="168" t="s">
        <v>847</v>
      </c>
      <c r="B231" s="168" t="s">
        <v>907</v>
      </c>
      <c r="C231" s="168" t="s">
        <v>490</v>
      </c>
      <c r="D231" s="168"/>
      <c r="E231" s="168">
        <v>1993</v>
      </c>
      <c r="F231" s="168">
        <v>181.75</v>
      </c>
    </row>
    <row r="232" spans="1:6" x14ac:dyDescent="0.25">
      <c r="A232" s="168" t="s">
        <v>847</v>
      </c>
      <c r="B232" s="168" t="s">
        <v>908</v>
      </c>
      <c r="C232" s="168" t="s">
        <v>490</v>
      </c>
      <c r="D232" s="168"/>
      <c r="E232" s="168">
        <v>1981</v>
      </c>
      <c r="F232" s="168">
        <v>178</v>
      </c>
    </row>
    <row r="233" spans="1:6" x14ac:dyDescent="0.25">
      <c r="A233" s="168" t="s">
        <v>847</v>
      </c>
      <c r="B233" s="168" t="s">
        <v>909</v>
      </c>
      <c r="C233" s="168" t="s">
        <v>490</v>
      </c>
      <c r="D233" s="168"/>
      <c r="E233" s="168">
        <v>592</v>
      </c>
      <c r="F233" s="168">
        <v>178</v>
      </c>
    </row>
    <row r="234" spans="1:6" x14ac:dyDescent="0.25">
      <c r="A234" s="168" t="s">
        <v>847</v>
      </c>
      <c r="B234" s="168" t="s">
        <v>1002</v>
      </c>
      <c r="C234" s="168" t="s">
        <v>490</v>
      </c>
      <c r="D234" s="168"/>
      <c r="E234" s="168">
        <v>730</v>
      </c>
      <c r="F234" s="168">
        <v>1460</v>
      </c>
    </row>
    <row r="235" spans="1:6" x14ac:dyDescent="0.25">
      <c r="A235" s="168" t="s">
        <v>847</v>
      </c>
      <c r="B235" s="168" t="s">
        <v>1003</v>
      </c>
      <c r="C235" s="168" t="s">
        <v>543</v>
      </c>
      <c r="D235" s="168"/>
      <c r="E235" s="168">
        <v>259</v>
      </c>
      <c r="F235" s="168">
        <v>12</v>
      </c>
    </row>
    <row r="236" spans="1:6" x14ac:dyDescent="0.25">
      <c r="A236" s="168" t="s">
        <v>847</v>
      </c>
      <c r="B236" s="168" t="s">
        <v>1004</v>
      </c>
      <c r="C236" s="168" t="s">
        <v>601</v>
      </c>
      <c r="D236" s="168">
        <v>1</v>
      </c>
      <c r="E236" s="168">
        <v>7089</v>
      </c>
      <c r="F236" s="168">
        <v>1282.6420000000001</v>
      </c>
    </row>
    <row r="237" spans="1:6" x14ac:dyDescent="0.25">
      <c r="A237" s="168" t="s">
        <v>847</v>
      </c>
      <c r="B237" s="168" t="s">
        <v>1005</v>
      </c>
      <c r="C237" s="168" t="s">
        <v>1006</v>
      </c>
      <c r="D237" s="168"/>
      <c r="E237" s="168">
        <v>6</v>
      </c>
      <c r="F237" s="168">
        <v>12</v>
      </c>
    </row>
    <row r="238" spans="1:6" x14ac:dyDescent="0.25">
      <c r="A238" s="168" t="s">
        <v>847</v>
      </c>
      <c r="B238" s="168" t="s">
        <v>1007</v>
      </c>
      <c r="C238" s="168" t="s">
        <v>557</v>
      </c>
      <c r="D238" s="168"/>
      <c r="E238" s="168">
        <v>170</v>
      </c>
      <c r="F238" s="168">
        <v>3118.4279999999999</v>
      </c>
    </row>
    <row r="239" spans="1:6" x14ac:dyDescent="0.25">
      <c r="A239" s="168" t="s">
        <v>847</v>
      </c>
      <c r="B239" s="168" t="s">
        <v>1008</v>
      </c>
      <c r="C239" s="168" t="s">
        <v>557</v>
      </c>
      <c r="D239" s="168"/>
      <c r="E239" s="168">
        <v>2398</v>
      </c>
      <c r="F239" s="168">
        <v>13725.638999999999</v>
      </c>
    </row>
    <row r="240" spans="1:6" x14ac:dyDescent="0.25">
      <c r="A240" s="168" t="s">
        <v>847</v>
      </c>
      <c r="B240" s="168" t="s">
        <v>1009</v>
      </c>
      <c r="C240" s="168" t="s">
        <v>557</v>
      </c>
      <c r="D240" s="168"/>
      <c r="E240" s="168">
        <v>1168</v>
      </c>
      <c r="F240" s="168">
        <v>8516.5419999999995</v>
      </c>
    </row>
    <row r="241" spans="1:6" x14ac:dyDescent="0.25">
      <c r="A241" s="168" t="s">
        <v>847</v>
      </c>
      <c r="B241" s="168" t="s">
        <v>1010</v>
      </c>
      <c r="C241" s="168" t="s">
        <v>1011</v>
      </c>
      <c r="D241" s="168"/>
      <c r="E241" s="168">
        <v>229</v>
      </c>
      <c r="F241" s="168">
        <v>9.6999999999999993</v>
      </c>
    </row>
    <row r="242" spans="1:6" x14ac:dyDescent="0.25">
      <c r="A242" s="168" t="s">
        <v>847</v>
      </c>
      <c r="B242" s="168" t="s">
        <v>1012</v>
      </c>
      <c r="C242" s="168" t="s">
        <v>490</v>
      </c>
      <c r="D242" s="168"/>
      <c r="E242" s="168">
        <v>120</v>
      </c>
      <c r="F242" s="168">
        <v>5</v>
      </c>
    </row>
    <row r="243" spans="1:6" x14ac:dyDescent="0.25">
      <c r="A243" s="168" t="s">
        <v>847</v>
      </c>
      <c r="B243" s="168" t="s">
        <v>1013</v>
      </c>
      <c r="C243" s="168" t="s">
        <v>490</v>
      </c>
      <c r="D243" s="168"/>
      <c r="E243" s="168">
        <v>3635</v>
      </c>
      <c r="F243" s="168">
        <v>1818</v>
      </c>
    </row>
    <row r="244" spans="1:6" x14ac:dyDescent="0.25">
      <c r="A244" s="168" t="s">
        <v>847</v>
      </c>
      <c r="B244" s="168" t="s">
        <v>1014</v>
      </c>
      <c r="C244" s="168" t="s">
        <v>490</v>
      </c>
      <c r="D244" s="168"/>
      <c r="E244" s="168">
        <v>2413</v>
      </c>
      <c r="F244" s="168">
        <v>1206</v>
      </c>
    </row>
    <row r="245" spans="1:6" x14ac:dyDescent="0.25">
      <c r="A245" s="168"/>
      <c r="B245" s="168"/>
      <c r="C245" s="169" t="s">
        <v>855</v>
      </c>
      <c r="D245" s="168"/>
      <c r="E245" s="168"/>
      <c r="F245" s="170">
        <f>SUM(F9:F244)</f>
        <v>1195345.0789999997</v>
      </c>
    </row>
    <row r="246" spans="1:6" x14ac:dyDescent="0.25">
      <c r="A246" s="168" t="s">
        <v>856</v>
      </c>
      <c r="B246" s="168" t="s">
        <v>763</v>
      </c>
      <c r="C246" s="168" t="s">
        <v>764</v>
      </c>
      <c r="D246" s="168">
        <v>0</v>
      </c>
      <c r="E246" s="168">
        <v>613</v>
      </c>
      <c r="F246" s="168">
        <v>50440.976000000002</v>
      </c>
    </row>
    <row r="247" spans="1:6" x14ac:dyDescent="0.25">
      <c r="A247" s="168" t="s">
        <v>856</v>
      </c>
      <c r="B247" s="168" t="s">
        <v>857</v>
      </c>
      <c r="C247" s="168" t="s">
        <v>858</v>
      </c>
      <c r="D247" s="168">
        <v>0</v>
      </c>
      <c r="E247" s="168">
        <v>458</v>
      </c>
      <c r="F247" s="168">
        <v>51435.26</v>
      </c>
    </row>
    <row r="248" spans="1:6" x14ac:dyDescent="0.25">
      <c r="A248" s="168" t="s">
        <v>856</v>
      </c>
      <c r="B248" s="168" t="s">
        <v>1015</v>
      </c>
      <c r="C248" s="168" t="s">
        <v>1016</v>
      </c>
      <c r="D248" s="168">
        <v>0</v>
      </c>
      <c r="E248" s="168">
        <v>765</v>
      </c>
      <c r="F248" s="168">
        <v>4343.8710000000001</v>
      </c>
    </row>
    <row r="249" spans="1:6" x14ac:dyDescent="0.25">
      <c r="A249" s="168" t="s">
        <v>856</v>
      </c>
      <c r="B249" s="168" t="s">
        <v>765</v>
      </c>
      <c r="C249" s="168" t="s">
        <v>859</v>
      </c>
      <c r="D249" s="168">
        <v>2</v>
      </c>
      <c r="E249" s="168">
        <v>894</v>
      </c>
      <c r="F249" s="168">
        <v>86899.998000000007</v>
      </c>
    </row>
    <row r="250" spans="1:6" x14ac:dyDescent="0.25">
      <c r="A250" s="168" t="s">
        <v>856</v>
      </c>
      <c r="B250" s="168" t="s">
        <v>766</v>
      </c>
      <c r="C250" s="168" t="s">
        <v>767</v>
      </c>
      <c r="D250" s="168"/>
      <c r="E250" s="168">
        <v>4117</v>
      </c>
      <c r="F250" s="168">
        <v>64305.781000000003</v>
      </c>
    </row>
    <row r="251" spans="1:6" x14ac:dyDescent="0.25">
      <c r="A251" s="168" t="s">
        <v>856</v>
      </c>
      <c r="B251" s="168" t="s">
        <v>860</v>
      </c>
      <c r="C251" s="168" t="s">
        <v>861</v>
      </c>
      <c r="D251" s="168">
        <v>0</v>
      </c>
      <c r="E251" s="168">
        <v>2988</v>
      </c>
      <c r="F251" s="168">
        <v>10</v>
      </c>
    </row>
    <row r="252" spans="1:6" x14ac:dyDescent="0.25">
      <c r="A252" s="168" t="s">
        <v>856</v>
      </c>
      <c r="B252" s="168" t="s">
        <v>768</v>
      </c>
      <c r="C252" s="168" t="s">
        <v>769</v>
      </c>
      <c r="D252" s="168">
        <v>0</v>
      </c>
      <c r="E252" s="168">
        <v>383</v>
      </c>
      <c r="F252" s="168">
        <v>26650.550999999999</v>
      </c>
    </row>
    <row r="253" spans="1:6" x14ac:dyDescent="0.25">
      <c r="A253" s="168" t="s">
        <v>856</v>
      </c>
      <c r="B253" s="168" t="s">
        <v>770</v>
      </c>
      <c r="C253" s="168" t="s">
        <v>862</v>
      </c>
      <c r="D253" s="168">
        <v>0</v>
      </c>
      <c r="E253" s="168">
        <v>888</v>
      </c>
      <c r="F253" s="168">
        <v>8541.7250000000004</v>
      </c>
    </row>
    <row r="254" spans="1:6" x14ac:dyDescent="0.25">
      <c r="A254" s="168" t="s">
        <v>856</v>
      </c>
      <c r="B254" s="168" t="s">
        <v>771</v>
      </c>
      <c r="C254" s="168" t="s">
        <v>772</v>
      </c>
      <c r="D254" s="168">
        <v>0</v>
      </c>
      <c r="E254" s="168">
        <v>5748</v>
      </c>
      <c r="F254" s="168">
        <v>594.55799999999999</v>
      </c>
    </row>
    <row r="255" spans="1:6" x14ac:dyDescent="0.25">
      <c r="A255" s="168" t="s">
        <v>856</v>
      </c>
      <c r="B255" s="168" t="s">
        <v>773</v>
      </c>
      <c r="C255" s="168" t="s">
        <v>863</v>
      </c>
      <c r="D255" s="168">
        <v>0</v>
      </c>
      <c r="E255" s="168">
        <v>4787</v>
      </c>
      <c r="F255" s="168">
        <v>128616.444</v>
      </c>
    </row>
    <row r="256" spans="1:6" x14ac:dyDescent="0.25">
      <c r="A256" s="168" t="s">
        <v>856</v>
      </c>
      <c r="B256" s="168" t="s">
        <v>864</v>
      </c>
      <c r="C256" s="168" t="s">
        <v>865</v>
      </c>
      <c r="D256" s="168">
        <v>0</v>
      </c>
      <c r="E256" s="168">
        <v>1529</v>
      </c>
      <c r="F256" s="168">
        <v>253.107</v>
      </c>
    </row>
    <row r="257" spans="1:6" x14ac:dyDescent="0.25">
      <c r="A257" s="168" t="s">
        <v>856</v>
      </c>
      <c r="B257" s="168" t="s">
        <v>671</v>
      </c>
      <c r="C257" s="168" t="s">
        <v>431</v>
      </c>
      <c r="D257" s="168">
        <v>0</v>
      </c>
      <c r="E257" s="168">
        <v>0</v>
      </c>
      <c r="F257" s="168">
        <v>19241.009999999998</v>
      </c>
    </row>
    <row r="258" spans="1:6" x14ac:dyDescent="0.25">
      <c r="A258" s="168" t="s">
        <v>856</v>
      </c>
      <c r="B258" s="168" t="s">
        <v>774</v>
      </c>
      <c r="C258" s="168" t="s">
        <v>775</v>
      </c>
      <c r="D258" s="168">
        <v>0</v>
      </c>
      <c r="E258" s="168">
        <v>1405</v>
      </c>
      <c r="F258" s="168">
        <v>227</v>
      </c>
    </row>
    <row r="259" spans="1:6" x14ac:dyDescent="0.25">
      <c r="A259" s="168" t="s">
        <v>856</v>
      </c>
      <c r="B259" s="168" t="s">
        <v>671</v>
      </c>
      <c r="C259" s="168" t="s">
        <v>776</v>
      </c>
      <c r="D259" s="168">
        <v>0</v>
      </c>
      <c r="E259" s="168">
        <v>0</v>
      </c>
      <c r="F259" s="168">
        <v>21213.188999999998</v>
      </c>
    </row>
    <row r="260" spans="1:6" x14ac:dyDescent="0.25">
      <c r="A260" s="168" t="s">
        <v>856</v>
      </c>
      <c r="B260" s="168" t="s">
        <v>866</v>
      </c>
      <c r="C260" s="168" t="s">
        <v>867</v>
      </c>
      <c r="D260" s="168">
        <v>4</v>
      </c>
      <c r="E260" s="168">
        <v>4444</v>
      </c>
      <c r="F260" s="168">
        <v>55</v>
      </c>
    </row>
    <row r="261" spans="1:6" x14ac:dyDescent="0.25">
      <c r="A261" s="168" t="s">
        <v>856</v>
      </c>
      <c r="B261" s="168" t="s">
        <v>868</v>
      </c>
      <c r="C261" s="168" t="s">
        <v>869</v>
      </c>
      <c r="D261" s="168"/>
      <c r="E261" s="168">
        <v>3044</v>
      </c>
      <c r="F261" s="168">
        <v>15</v>
      </c>
    </row>
    <row r="262" spans="1:6" x14ac:dyDescent="0.25">
      <c r="A262" s="168" t="s">
        <v>856</v>
      </c>
      <c r="B262" s="168" t="s">
        <v>870</v>
      </c>
      <c r="C262" s="168" t="s">
        <v>871</v>
      </c>
      <c r="D262" s="168"/>
      <c r="E262" s="168">
        <v>2953</v>
      </c>
      <c r="F262" s="168">
        <v>5</v>
      </c>
    </row>
    <row r="263" spans="1:6" x14ac:dyDescent="0.25">
      <c r="A263" s="168" t="s">
        <v>856</v>
      </c>
      <c r="B263" s="168" t="s">
        <v>872</v>
      </c>
      <c r="C263" s="168" t="s">
        <v>871</v>
      </c>
      <c r="D263" s="168"/>
      <c r="E263" s="168">
        <v>4277</v>
      </c>
      <c r="F263" s="168">
        <v>7</v>
      </c>
    </row>
    <row r="264" spans="1:6" x14ac:dyDescent="0.25">
      <c r="A264" s="168" t="s">
        <v>856</v>
      </c>
      <c r="B264" s="168" t="s">
        <v>873</v>
      </c>
      <c r="C264" s="168" t="s">
        <v>874</v>
      </c>
      <c r="D264" s="168"/>
      <c r="E264" s="168">
        <v>563</v>
      </c>
      <c r="F264" s="168">
        <v>1</v>
      </c>
    </row>
    <row r="265" spans="1:6" x14ac:dyDescent="0.25">
      <c r="A265" s="168" t="s">
        <v>856</v>
      </c>
      <c r="B265" s="168" t="s">
        <v>875</v>
      </c>
      <c r="C265" s="168" t="s">
        <v>876</v>
      </c>
      <c r="D265" s="168"/>
      <c r="E265" s="168">
        <v>346</v>
      </c>
      <c r="F265" s="168">
        <v>1</v>
      </c>
    </row>
    <row r="266" spans="1:6" x14ac:dyDescent="0.25">
      <c r="A266" s="168" t="s">
        <v>856</v>
      </c>
      <c r="B266" s="168" t="s">
        <v>877</v>
      </c>
      <c r="C266" s="168" t="s">
        <v>871</v>
      </c>
      <c r="D266" s="168"/>
      <c r="E266" s="168">
        <v>3402</v>
      </c>
      <c r="F266" s="168">
        <v>25</v>
      </c>
    </row>
    <row r="267" spans="1:6" x14ac:dyDescent="0.25">
      <c r="A267" s="168" t="s">
        <v>856</v>
      </c>
      <c r="B267" s="168" t="s">
        <v>878</v>
      </c>
      <c r="C267" s="168" t="s">
        <v>879</v>
      </c>
      <c r="D267" s="168"/>
      <c r="E267" s="168">
        <v>5300</v>
      </c>
      <c r="F267" s="168">
        <v>10</v>
      </c>
    </row>
    <row r="268" spans="1:6" x14ac:dyDescent="0.25">
      <c r="A268" s="168" t="s">
        <v>856</v>
      </c>
      <c r="B268" s="168" t="s">
        <v>880</v>
      </c>
      <c r="C268" s="168" t="s">
        <v>881</v>
      </c>
      <c r="D268" s="168">
        <v>1</v>
      </c>
      <c r="E268" s="168">
        <v>5330</v>
      </c>
      <c r="F268" s="168">
        <v>70</v>
      </c>
    </row>
    <row r="269" spans="1:6" x14ac:dyDescent="0.25">
      <c r="A269" s="168" t="s">
        <v>856</v>
      </c>
      <c r="B269" s="168" t="s">
        <v>882</v>
      </c>
      <c r="C269" s="168" t="s">
        <v>881</v>
      </c>
      <c r="D269" s="168"/>
      <c r="E269" s="168">
        <v>8625</v>
      </c>
      <c r="F269" s="168">
        <v>40</v>
      </c>
    </row>
    <row r="270" spans="1:6" x14ac:dyDescent="0.25">
      <c r="A270" s="168"/>
      <c r="B270" s="168"/>
      <c r="C270" s="169" t="s">
        <v>855</v>
      </c>
      <c r="D270" s="168"/>
      <c r="E270" s="168"/>
      <c r="F270" s="170">
        <f>SUM(F246:F269)</f>
        <v>463002.47000000003</v>
      </c>
    </row>
    <row r="271" spans="1:6" x14ac:dyDescent="0.25">
      <c r="A271" s="168" t="s">
        <v>883</v>
      </c>
      <c r="B271" s="168" t="s">
        <v>777</v>
      </c>
      <c r="C271" s="168" t="s">
        <v>695</v>
      </c>
      <c r="D271" s="168">
        <v>0</v>
      </c>
      <c r="E271" s="168">
        <v>7861</v>
      </c>
      <c r="F271" s="168">
        <v>11200</v>
      </c>
    </row>
    <row r="272" spans="1:6" x14ac:dyDescent="0.25">
      <c r="A272" s="168" t="s">
        <v>883</v>
      </c>
      <c r="B272" s="168" t="s">
        <v>778</v>
      </c>
      <c r="C272" s="168" t="s">
        <v>695</v>
      </c>
      <c r="D272" s="168">
        <v>0</v>
      </c>
      <c r="E272" s="168">
        <v>5627</v>
      </c>
      <c r="F272" s="168">
        <v>9100</v>
      </c>
    </row>
    <row r="273" spans="1:6" x14ac:dyDescent="0.25">
      <c r="A273" s="168" t="s">
        <v>883</v>
      </c>
      <c r="B273" s="168" t="s">
        <v>779</v>
      </c>
      <c r="C273" s="168" t="s">
        <v>695</v>
      </c>
      <c r="D273" s="168">
        <v>0</v>
      </c>
      <c r="E273" s="168">
        <v>36</v>
      </c>
      <c r="F273" s="168">
        <v>80</v>
      </c>
    </row>
    <row r="274" spans="1:6" x14ac:dyDescent="0.25">
      <c r="A274" s="168" t="s">
        <v>883</v>
      </c>
      <c r="B274" s="168" t="s">
        <v>780</v>
      </c>
      <c r="C274" s="168" t="s">
        <v>695</v>
      </c>
      <c r="D274" s="168">
        <v>0</v>
      </c>
      <c r="E274" s="168">
        <v>1211</v>
      </c>
      <c r="F274" s="168">
        <v>1500</v>
      </c>
    </row>
    <row r="275" spans="1:6" x14ac:dyDescent="0.25">
      <c r="A275" s="168" t="s">
        <v>883</v>
      </c>
      <c r="B275" s="168" t="s">
        <v>781</v>
      </c>
      <c r="C275" s="168" t="s">
        <v>695</v>
      </c>
      <c r="D275" s="168">
        <v>0</v>
      </c>
      <c r="E275" s="168">
        <v>2903</v>
      </c>
      <c r="F275" s="168">
        <v>4600</v>
      </c>
    </row>
    <row r="276" spans="1:6" x14ac:dyDescent="0.25">
      <c r="A276" s="168" t="s">
        <v>883</v>
      </c>
      <c r="B276" s="168" t="s">
        <v>782</v>
      </c>
      <c r="C276" s="168" t="s">
        <v>695</v>
      </c>
      <c r="D276" s="168">
        <v>0</v>
      </c>
      <c r="E276" s="168">
        <v>1046</v>
      </c>
      <c r="F276" s="168">
        <v>1700</v>
      </c>
    </row>
    <row r="277" spans="1:6" x14ac:dyDescent="0.25">
      <c r="A277" s="168" t="s">
        <v>883</v>
      </c>
      <c r="B277" s="168" t="s">
        <v>783</v>
      </c>
      <c r="C277" s="168" t="s">
        <v>695</v>
      </c>
      <c r="D277" s="168">
        <v>0</v>
      </c>
      <c r="E277" s="168">
        <v>174</v>
      </c>
      <c r="F277" s="168">
        <v>150</v>
      </c>
    </row>
    <row r="278" spans="1:6" x14ac:dyDescent="0.25">
      <c r="A278" s="168" t="s">
        <v>883</v>
      </c>
      <c r="B278" s="168" t="s">
        <v>784</v>
      </c>
      <c r="C278" s="168" t="s">
        <v>695</v>
      </c>
      <c r="D278" s="168">
        <v>0</v>
      </c>
      <c r="E278" s="168">
        <v>3993</v>
      </c>
      <c r="F278" s="168">
        <v>6000</v>
      </c>
    </row>
    <row r="279" spans="1:6" x14ac:dyDescent="0.25">
      <c r="A279" s="168" t="s">
        <v>883</v>
      </c>
      <c r="B279" s="168" t="s">
        <v>884</v>
      </c>
      <c r="C279" s="168" t="s">
        <v>885</v>
      </c>
      <c r="D279" s="168">
        <v>0</v>
      </c>
      <c r="E279" s="168">
        <v>58</v>
      </c>
      <c r="F279" s="168">
        <v>845.15099999999995</v>
      </c>
    </row>
    <row r="280" spans="1:6" x14ac:dyDescent="0.25">
      <c r="A280" s="168" t="s">
        <v>883</v>
      </c>
      <c r="B280" s="168" t="s">
        <v>785</v>
      </c>
      <c r="C280" s="168" t="s">
        <v>786</v>
      </c>
      <c r="D280" s="168">
        <v>0</v>
      </c>
      <c r="E280" s="168">
        <v>39</v>
      </c>
      <c r="F280" s="168">
        <v>60</v>
      </c>
    </row>
    <row r="281" spans="1:6" x14ac:dyDescent="0.25">
      <c r="A281" s="168" t="s">
        <v>883</v>
      </c>
      <c r="B281" s="168" t="s">
        <v>787</v>
      </c>
      <c r="C281" s="168" t="s">
        <v>788</v>
      </c>
      <c r="D281" s="168">
        <v>0</v>
      </c>
      <c r="E281" s="168">
        <v>140</v>
      </c>
      <c r="F281" s="168">
        <v>130</v>
      </c>
    </row>
    <row r="282" spans="1:6" x14ac:dyDescent="0.25">
      <c r="A282" s="168" t="s">
        <v>883</v>
      </c>
      <c r="B282" s="168" t="s">
        <v>789</v>
      </c>
      <c r="C282" s="168" t="s">
        <v>695</v>
      </c>
      <c r="D282" s="168">
        <v>0</v>
      </c>
      <c r="E282" s="168">
        <v>2180</v>
      </c>
      <c r="F282" s="168">
        <v>3300</v>
      </c>
    </row>
    <row r="283" spans="1:6" x14ac:dyDescent="0.25">
      <c r="A283" s="168" t="s">
        <v>883</v>
      </c>
      <c r="B283" s="168" t="s">
        <v>790</v>
      </c>
      <c r="C283" s="168" t="s">
        <v>695</v>
      </c>
      <c r="D283" s="168">
        <v>0</v>
      </c>
      <c r="E283" s="168">
        <v>7705</v>
      </c>
      <c r="F283" s="168">
        <v>8300</v>
      </c>
    </row>
    <row r="284" spans="1:6" x14ac:dyDescent="0.25">
      <c r="A284" s="168" t="s">
        <v>883</v>
      </c>
      <c r="B284" s="168" t="s">
        <v>791</v>
      </c>
      <c r="C284" s="168" t="s">
        <v>695</v>
      </c>
      <c r="D284" s="168">
        <v>0</v>
      </c>
      <c r="E284" s="168">
        <v>2043</v>
      </c>
      <c r="F284" s="168">
        <v>1800</v>
      </c>
    </row>
    <row r="285" spans="1:6" x14ac:dyDescent="0.25">
      <c r="A285" s="168" t="s">
        <v>883</v>
      </c>
      <c r="B285" s="168" t="s">
        <v>792</v>
      </c>
      <c r="C285" s="168" t="s">
        <v>695</v>
      </c>
      <c r="D285" s="168">
        <v>0</v>
      </c>
      <c r="E285" s="168">
        <v>874</v>
      </c>
      <c r="F285" s="168">
        <v>1800</v>
      </c>
    </row>
    <row r="286" spans="1:6" x14ac:dyDescent="0.25">
      <c r="A286" s="168" t="s">
        <v>883</v>
      </c>
      <c r="B286" s="168" t="s">
        <v>793</v>
      </c>
      <c r="C286" s="168" t="s">
        <v>695</v>
      </c>
      <c r="D286" s="168">
        <v>0</v>
      </c>
      <c r="E286" s="168">
        <v>966</v>
      </c>
      <c r="F286" s="168">
        <v>1300</v>
      </c>
    </row>
    <row r="287" spans="1:6" x14ac:dyDescent="0.25">
      <c r="A287" s="168" t="s">
        <v>883</v>
      </c>
      <c r="B287" s="168" t="s">
        <v>794</v>
      </c>
      <c r="C287" s="168" t="s">
        <v>795</v>
      </c>
      <c r="D287" s="168">
        <v>0</v>
      </c>
      <c r="E287" s="168">
        <v>2829</v>
      </c>
      <c r="F287" s="168">
        <v>500</v>
      </c>
    </row>
    <row r="288" spans="1:6" x14ac:dyDescent="0.25">
      <c r="A288" s="168" t="s">
        <v>883</v>
      </c>
      <c r="B288" s="168" t="s">
        <v>796</v>
      </c>
      <c r="C288" s="168" t="s">
        <v>797</v>
      </c>
      <c r="D288" s="168">
        <v>0</v>
      </c>
      <c r="E288" s="168">
        <v>324</v>
      </c>
      <c r="F288" s="168">
        <v>687.5</v>
      </c>
    </row>
    <row r="289" spans="1:6" x14ac:dyDescent="0.25">
      <c r="A289" s="168" t="s">
        <v>883</v>
      </c>
      <c r="B289" s="168" t="s">
        <v>798</v>
      </c>
      <c r="C289" s="168" t="s">
        <v>799</v>
      </c>
      <c r="D289" s="168">
        <v>0</v>
      </c>
      <c r="E289" s="168">
        <v>2025</v>
      </c>
      <c r="F289" s="168">
        <v>2648</v>
      </c>
    </row>
    <row r="290" spans="1:6" x14ac:dyDescent="0.25">
      <c r="A290" s="168" t="s">
        <v>883</v>
      </c>
      <c r="B290" s="168" t="s">
        <v>800</v>
      </c>
      <c r="C290" s="168" t="s">
        <v>801</v>
      </c>
      <c r="D290" s="168">
        <v>0</v>
      </c>
      <c r="E290" s="168">
        <v>46</v>
      </c>
      <c r="F290" s="168">
        <v>8497.9950000000008</v>
      </c>
    </row>
    <row r="291" spans="1:6" x14ac:dyDescent="0.25">
      <c r="A291" s="168" t="s">
        <v>883</v>
      </c>
      <c r="B291" s="168" t="s">
        <v>802</v>
      </c>
      <c r="C291" s="168" t="s">
        <v>803</v>
      </c>
      <c r="D291" s="168">
        <v>0</v>
      </c>
      <c r="E291" s="168">
        <v>2647</v>
      </c>
      <c r="F291" s="168">
        <v>25</v>
      </c>
    </row>
    <row r="292" spans="1:6" x14ac:dyDescent="0.25">
      <c r="A292" s="168" t="s">
        <v>883</v>
      </c>
      <c r="B292" s="168" t="s">
        <v>804</v>
      </c>
      <c r="C292" s="168" t="s">
        <v>578</v>
      </c>
      <c r="D292" s="168">
        <v>0</v>
      </c>
      <c r="E292" s="168">
        <v>2518</v>
      </c>
      <c r="F292" s="168">
        <v>25</v>
      </c>
    </row>
    <row r="293" spans="1:6" x14ac:dyDescent="0.25">
      <c r="A293" s="168" t="s">
        <v>883</v>
      </c>
      <c r="B293" s="168" t="s">
        <v>805</v>
      </c>
      <c r="C293" s="168" t="s">
        <v>806</v>
      </c>
      <c r="D293" s="168">
        <v>1</v>
      </c>
      <c r="E293" s="168">
        <v>8568</v>
      </c>
      <c r="F293" s="168">
        <v>260</v>
      </c>
    </row>
    <row r="294" spans="1:6" x14ac:dyDescent="0.25">
      <c r="A294" s="168" t="s">
        <v>883</v>
      </c>
      <c r="B294" s="168" t="s">
        <v>807</v>
      </c>
      <c r="C294" s="168" t="s">
        <v>910</v>
      </c>
      <c r="D294" s="168">
        <v>0</v>
      </c>
      <c r="E294" s="168">
        <v>5323</v>
      </c>
      <c r="F294" s="168">
        <v>31656.183000000001</v>
      </c>
    </row>
    <row r="295" spans="1:6" x14ac:dyDescent="0.25">
      <c r="A295" s="168" t="s">
        <v>883</v>
      </c>
      <c r="B295" s="168" t="s">
        <v>808</v>
      </c>
      <c r="C295" s="168" t="s">
        <v>695</v>
      </c>
      <c r="D295" s="168">
        <v>0</v>
      </c>
      <c r="E295" s="168">
        <v>594</v>
      </c>
      <c r="F295" s="168">
        <v>330</v>
      </c>
    </row>
    <row r="296" spans="1:6" x14ac:dyDescent="0.25">
      <c r="A296" s="168" t="s">
        <v>883</v>
      </c>
      <c r="B296" s="168" t="s">
        <v>809</v>
      </c>
      <c r="C296" s="168" t="s">
        <v>578</v>
      </c>
      <c r="D296" s="168">
        <v>0</v>
      </c>
      <c r="E296" s="168">
        <v>701</v>
      </c>
      <c r="F296" s="168">
        <v>69</v>
      </c>
    </row>
    <row r="297" spans="1:6" x14ac:dyDescent="0.25">
      <c r="A297" s="168" t="s">
        <v>883</v>
      </c>
      <c r="B297" s="168" t="s">
        <v>810</v>
      </c>
      <c r="C297" s="168" t="s">
        <v>695</v>
      </c>
      <c r="D297" s="168">
        <v>0</v>
      </c>
      <c r="E297" s="168">
        <v>7673</v>
      </c>
      <c r="F297" s="168">
        <v>1836.9829999999999</v>
      </c>
    </row>
    <row r="298" spans="1:6" x14ac:dyDescent="0.25">
      <c r="A298" s="168" t="s">
        <v>883</v>
      </c>
      <c r="B298" s="168" t="s">
        <v>811</v>
      </c>
      <c r="C298" s="168" t="s">
        <v>695</v>
      </c>
      <c r="D298" s="168">
        <v>0</v>
      </c>
      <c r="E298" s="168">
        <v>6996</v>
      </c>
      <c r="F298" s="168">
        <v>1716</v>
      </c>
    </row>
    <row r="299" spans="1:6" x14ac:dyDescent="0.25">
      <c r="A299" s="168" t="s">
        <v>883</v>
      </c>
      <c r="B299" s="168" t="s">
        <v>812</v>
      </c>
      <c r="C299" s="168" t="s">
        <v>695</v>
      </c>
      <c r="D299" s="168">
        <v>0</v>
      </c>
      <c r="E299" s="168">
        <v>961</v>
      </c>
      <c r="F299" s="168">
        <v>1259.9000000000001</v>
      </c>
    </row>
    <row r="300" spans="1:6" x14ac:dyDescent="0.25">
      <c r="A300" s="168" t="s">
        <v>883</v>
      </c>
      <c r="B300" s="168" t="s">
        <v>813</v>
      </c>
      <c r="C300" s="168" t="s">
        <v>695</v>
      </c>
      <c r="D300" s="168">
        <v>0</v>
      </c>
      <c r="E300" s="168">
        <v>2927</v>
      </c>
      <c r="F300" s="168">
        <v>201</v>
      </c>
    </row>
    <row r="301" spans="1:6" x14ac:dyDescent="0.25">
      <c r="A301" s="168" t="s">
        <v>883</v>
      </c>
      <c r="B301" s="168" t="s">
        <v>814</v>
      </c>
      <c r="C301" s="168" t="s">
        <v>815</v>
      </c>
      <c r="D301" s="168">
        <v>0</v>
      </c>
      <c r="E301" s="168">
        <v>1205</v>
      </c>
      <c r="F301" s="168">
        <v>26099.580999999998</v>
      </c>
    </row>
    <row r="302" spans="1:6" x14ac:dyDescent="0.25">
      <c r="A302" s="168" t="s">
        <v>883</v>
      </c>
      <c r="B302" s="168" t="s">
        <v>816</v>
      </c>
      <c r="C302" s="168" t="s">
        <v>817</v>
      </c>
      <c r="D302" s="168">
        <v>1</v>
      </c>
      <c r="E302" s="168">
        <v>2030</v>
      </c>
      <c r="F302" s="168">
        <v>807.75</v>
      </c>
    </row>
    <row r="303" spans="1:6" x14ac:dyDescent="0.25">
      <c r="A303" s="168" t="s">
        <v>883</v>
      </c>
      <c r="B303" s="168" t="s">
        <v>818</v>
      </c>
      <c r="C303" s="168" t="s">
        <v>819</v>
      </c>
      <c r="D303" s="168">
        <v>2</v>
      </c>
      <c r="E303" s="168">
        <v>2968</v>
      </c>
      <c r="F303" s="168">
        <v>1202.25</v>
      </c>
    </row>
    <row r="304" spans="1:6" x14ac:dyDescent="0.25">
      <c r="A304" s="168" t="s">
        <v>883</v>
      </c>
      <c r="B304" s="168" t="s">
        <v>820</v>
      </c>
      <c r="C304" s="168" t="s">
        <v>695</v>
      </c>
      <c r="D304" s="168">
        <v>0</v>
      </c>
      <c r="E304" s="168">
        <v>640</v>
      </c>
      <c r="F304" s="168">
        <v>2215</v>
      </c>
    </row>
    <row r="305" spans="1:6" x14ac:dyDescent="0.25">
      <c r="A305" s="168" t="s">
        <v>883</v>
      </c>
      <c r="B305" s="168" t="s">
        <v>821</v>
      </c>
      <c r="C305" s="168" t="s">
        <v>886</v>
      </c>
      <c r="D305" s="168"/>
      <c r="E305" s="168">
        <v>5012</v>
      </c>
      <c r="F305" s="168">
        <v>43521.349000000002</v>
      </c>
    </row>
    <row r="306" spans="1:6" x14ac:dyDescent="0.25">
      <c r="A306" s="168" t="s">
        <v>883</v>
      </c>
      <c r="B306" s="168" t="s">
        <v>911</v>
      </c>
      <c r="C306" s="168" t="s">
        <v>695</v>
      </c>
      <c r="D306" s="168"/>
      <c r="E306" s="168">
        <v>670</v>
      </c>
      <c r="F306" s="168">
        <v>177</v>
      </c>
    </row>
    <row r="307" spans="1:6" x14ac:dyDescent="0.25">
      <c r="A307" s="168" t="s">
        <v>883</v>
      </c>
      <c r="B307" s="168" t="s">
        <v>912</v>
      </c>
      <c r="C307" s="168" t="s">
        <v>695</v>
      </c>
      <c r="D307" s="168"/>
      <c r="E307" s="168">
        <v>670</v>
      </c>
      <c r="F307" s="168">
        <v>177</v>
      </c>
    </row>
    <row r="308" spans="1:6" x14ac:dyDescent="0.25">
      <c r="A308" s="168" t="s">
        <v>883</v>
      </c>
      <c r="B308" s="168" t="s">
        <v>913</v>
      </c>
      <c r="C308" s="168" t="s">
        <v>695</v>
      </c>
      <c r="D308" s="168"/>
      <c r="E308" s="168">
        <v>670</v>
      </c>
      <c r="F308" s="168">
        <v>177</v>
      </c>
    </row>
    <row r="309" spans="1:6" x14ac:dyDescent="0.25">
      <c r="A309" s="168" t="s">
        <v>883</v>
      </c>
      <c r="B309" s="168" t="s">
        <v>914</v>
      </c>
      <c r="C309" s="168" t="s">
        <v>695</v>
      </c>
      <c r="D309" s="168"/>
      <c r="E309" s="168">
        <v>670</v>
      </c>
      <c r="F309" s="168">
        <v>177</v>
      </c>
    </row>
    <row r="310" spans="1:6" x14ac:dyDescent="0.25">
      <c r="A310" s="168" t="s">
        <v>883</v>
      </c>
      <c r="B310" s="168" t="s">
        <v>915</v>
      </c>
      <c r="C310" s="168" t="s">
        <v>695</v>
      </c>
      <c r="D310" s="168"/>
      <c r="E310" s="168">
        <v>684</v>
      </c>
      <c r="F310" s="168">
        <v>177</v>
      </c>
    </row>
    <row r="311" spans="1:6" x14ac:dyDescent="0.25">
      <c r="A311" s="168" t="s">
        <v>883</v>
      </c>
      <c r="B311" s="168" t="s">
        <v>916</v>
      </c>
      <c r="C311" s="168" t="s">
        <v>695</v>
      </c>
      <c r="D311" s="168"/>
      <c r="E311" s="168">
        <v>675</v>
      </c>
      <c r="F311" s="168">
        <v>177</v>
      </c>
    </row>
    <row r="312" spans="1:6" x14ac:dyDescent="0.25">
      <c r="A312" s="168" t="s">
        <v>883</v>
      </c>
      <c r="B312" s="168" t="s">
        <v>917</v>
      </c>
      <c r="C312" s="168" t="s">
        <v>695</v>
      </c>
      <c r="D312" s="168"/>
      <c r="E312" s="168">
        <v>671</v>
      </c>
      <c r="F312" s="168">
        <v>177</v>
      </c>
    </row>
    <row r="313" spans="1:6" x14ac:dyDescent="0.25">
      <c r="A313" s="168" t="s">
        <v>883</v>
      </c>
      <c r="B313" s="168" t="s">
        <v>918</v>
      </c>
      <c r="C313" s="168" t="s">
        <v>695</v>
      </c>
      <c r="D313" s="168"/>
      <c r="E313" s="168">
        <v>671</v>
      </c>
      <c r="F313" s="168">
        <v>177</v>
      </c>
    </row>
    <row r="314" spans="1:6" x14ac:dyDescent="0.25">
      <c r="A314" s="168" t="s">
        <v>883</v>
      </c>
      <c r="B314" s="168" t="s">
        <v>919</v>
      </c>
      <c r="C314" s="168" t="s">
        <v>695</v>
      </c>
      <c r="D314" s="168"/>
      <c r="E314" s="168">
        <v>671</v>
      </c>
      <c r="F314" s="168">
        <v>177</v>
      </c>
    </row>
    <row r="315" spans="1:6" x14ac:dyDescent="0.25">
      <c r="A315" s="168" t="s">
        <v>883</v>
      </c>
      <c r="B315" s="168" t="s">
        <v>920</v>
      </c>
      <c r="C315" s="168" t="s">
        <v>695</v>
      </c>
      <c r="D315" s="168"/>
      <c r="E315" s="168">
        <v>671</v>
      </c>
      <c r="F315" s="168">
        <v>177</v>
      </c>
    </row>
    <row r="316" spans="1:6" x14ac:dyDescent="0.25">
      <c r="A316" s="168" t="s">
        <v>883</v>
      </c>
      <c r="B316" s="168" t="s">
        <v>921</v>
      </c>
      <c r="C316" s="168" t="s">
        <v>695</v>
      </c>
      <c r="D316" s="168"/>
      <c r="E316" s="168">
        <v>671</v>
      </c>
      <c r="F316" s="168">
        <v>177</v>
      </c>
    </row>
    <row r="317" spans="1:6" x14ac:dyDescent="0.25">
      <c r="A317" s="168" t="s">
        <v>883</v>
      </c>
      <c r="B317" s="168" t="s">
        <v>922</v>
      </c>
      <c r="C317" s="168" t="s">
        <v>695</v>
      </c>
      <c r="D317" s="168"/>
      <c r="E317" s="168">
        <v>660</v>
      </c>
      <c r="F317" s="168">
        <v>177</v>
      </c>
    </row>
    <row r="318" spans="1:6" x14ac:dyDescent="0.25">
      <c r="A318" s="168" t="s">
        <v>883</v>
      </c>
      <c r="B318" s="168" t="s">
        <v>923</v>
      </c>
      <c r="C318" s="168" t="s">
        <v>695</v>
      </c>
      <c r="D318" s="168"/>
      <c r="E318" s="168">
        <v>682</v>
      </c>
      <c r="F318" s="168">
        <v>178</v>
      </c>
    </row>
    <row r="319" spans="1:6" x14ac:dyDescent="0.25">
      <c r="A319" s="168" t="s">
        <v>883</v>
      </c>
      <c r="B319" s="168" t="s">
        <v>924</v>
      </c>
      <c r="C319" s="168" t="s">
        <v>695</v>
      </c>
      <c r="D319" s="168"/>
      <c r="E319" s="168">
        <v>674</v>
      </c>
      <c r="F319" s="168">
        <v>178</v>
      </c>
    </row>
    <row r="320" spans="1:6" x14ac:dyDescent="0.25">
      <c r="A320" s="168" t="s">
        <v>883</v>
      </c>
      <c r="B320" s="168" t="s">
        <v>925</v>
      </c>
      <c r="C320" s="168" t="s">
        <v>695</v>
      </c>
      <c r="D320" s="168"/>
      <c r="E320" s="168">
        <v>674</v>
      </c>
      <c r="F320" s="168">
        <v>178</v>
      </c>
    </row>
    <row r="321" spans="1:6" x14ac:dyDescent="0.25">
      <c r="A321" s="168" t="s">
        <v>883</v>
      </c>
      <c r="B321" s="168" t="s">
        <v>926</v>
      </c>
      <c r="C321" s="168" t="s">
        <v>695</v>
      </c>
      <c r="D321" s="168"/>
      <c r="E321" s="168">
        <v>674</v>
      </c>
      <c r="F321" s="168">
        <v>178</v>
      </c>
    </row>
    <row r="322" spans="1:6" x14ac:dyDescent="0.25">
      <c r="A322" s="168" t="s">
        <v>883</v>
      </c>
      <c r="B322" s="168" t="s">
        <v>927</v>
      </c>
      <c r="C322" s="168" t="s">
        <v>695</v>
      </c>
      <c r="D322" s="168"/>
      <c r="E322" s="168">
        <v>674</v>
      </c>
      <c r="F322" s="168">
        <v>178</v>
      </c>
    </row>
    <row r="323" spans="1:6" x14ac:dyDescent="0.25">
      <c r="A323" s="168" t="s">
        <v>883</v>
      </c>
      <c r="B323" s="168" t="s">
        <v>928</v>
      </c>
      <c r="C323" s="168" t="s">
        <v>695</v>
      </c>
      <c r="D323" s="168"/>
      <c r="E323" s="168">
        <v>674</v>
      </c>
      <c r="F323" s="168">
        <v>178</v>
      </c>
    </row>
    <row r="324" spans="1:6" x14ac:dyDescent="0.25">
      <c r="A324" s="168" t="s">
        <v>883</v>
      </c>
      <c r="B324" s="168" t="s">
        <v>929</v>
      </c>
      <c r="C324" s="168" t="s">
        <v>695</v>
      </c>
      <c r="D324" s="168"/>
      <c r="E324" s="168">
        <v>674</v>
      </c>
      <c r="F324" s="168">
        <v>178</v>
      </c>
    </row>
    <row r="325" spans="1:6" x14ac:dyDescent="0.25">
      <c r="A325" s="168" t="s">
        <v>883</v>
      </c>
      <c r="B325" s="168" t="s">
        <v>930</v>
      </c>
      <c r="C325" s="168" t="s">
        <v>695</v>
      </c>
      <c r="D325" s="168"/>
      <c r="E325" s="168">
        <v>674</v>
      </c>
      <c r="F325" s="168">
        <v>178</v>
      </c>
    </row>
    <row r="326" spans="1:6" x14ac:dyDescent="0.25">
      <c r="A326" s="168" t="s">
        <v>883</v>
      </c>
      <c r="B326" s="168" t="s">
        <v>931</v>
      </c>
      <c r="C326" s="168" t="s">
        <v>695</v>
      </c>
      <c r="D326" s="168"/>
      <c r="E326" s="168">
        <v>674</v>
      </c>
      <c r="F326" s="168">
        <v>178</v>
      </c>
    </row>
    <row r="327" spans="1:6" x14ac:dyDescent="0.25">
      <c r="A327" s="168" t="s">
        <v>883</v>
      </c>
      <c r="B327" s="168" t="s">
        <v>932</v>
      </c>
      <c r="C327" s="168" t="s">
        <v>695</v>
      </c>
      <c r="D327" s="168"/>
      <c r="E327" s="168">
        <v>674</v>
      </c>
      <c r="F327" s="168">
        <v>178</v>
      </c>
    </row>
    <row r="328" spans="1:6" x14ac:dyDescent="0.25">
      <c r="A328" s="168" t="s">
        <v>883</v>
      </c>
      <c r="B328" s="168" t="s">
        <v>933</v>
      </c>
      <c r="C328" s="168" t="s">
        <v>695</v>
      </c>
      <c r="D328" s="168"/>
      <c r="E328" s="168">
        <v>674</v>
      </c>
      <c r="F328" s="168">
        <v>178</v>
      </c>
    </row>
    <row r="329" spans="1:6" x14ac:dyDescent="0.25">
      <c r="A329" s="168" t="s">
        <v>883</v>
      </c>
      <c r="B329" s="168" t="s">
        <v>934</v>
      </c>
      <c r="C329" s="168" t="s">
        <v>695</v>
      </c>
      <c r="D329" s="168"/>
      <c r="E329" s="168">
        <v>674</v>
      </c>
      <c r="F329" s="168">
        <v>178</v>
      </c>
    </row>
    <row r="330" spans="1:6" x14ac:dyDescent="0.25">
      <c r="A330" s="168" t="s">
        <v>883</v>
      </c>
      <c r="B330" s="168" t="s">
        <v>935</v>
      </c>
      <c r="C330" s="168" t="s">
        <v>695</v>
      </c>
      <c r="D330" s="168"/>
      <c r="E330" s="168">
        <v>674</v>
      </c>
      <c r="F330" s="168">
        <v>178</v>
      </c>
    </row>
    <row r="331" spans="1:6" x14ac:dyDescent="0.25">
      <c r="A331" s="168" t="s">
        <v>883</v>
      </c>
      <c r="B331" s="168" t="s">
        <v>936</v>
      </c>
      <c r="C331" s="168" t="s">
        <v>695</v>
      </c>
      <c r="D331" s="168"/>
      <c r="E331" s="168">
        <v>678</v>
      </c>
      <c r="F331" s="168">
        <v>178</v>
      </c>
    </row>
    <row r="332" spans="1:6" x14ac:dyDescent="0.25">
      <c r="A332" s="168" t="s">
        <v>883</v>
      </c>
      <c r="B332" s="168" t="s">
        <v>937</v>
      </c>
      <c r="C332" s="168" t="s">
        <v>695</v>
      </c>
      <c r="D332" s="168"/>
      <c r="E332" s="168">
        <v>800</v>
      </c>
      <c r="F332" s="168">
        <v>178</v>
      </c>
    </row>
    <row r="333" spans="1:6" x14ac:dyDescent="0.25">
      <c r="A333" s="168" t="s">
        <v>883</v>
      </c>
      <c r="B333" s="168" t="s">
        <v>938</v>
      </c>
      <c r="C333" s="168" t="s">
        <v>695</v>
      </c>
      <c r="D333" s="168"/>
      <c r="E333" s="168">
        <v>779</v>
      </c>
      <c r="F333" s="168">
        <v>178</v>
      </c>
    </row>
    <row r="334" spans="1:6" x14ac:dyDescent="0.25">
      <c r="A334" s="168" t="s">
        <v>883</v>
      </c>
      <c r="B334" s="168" t="s">
        <v>939</v>
      </c>
      <c r="C334" s="168" t="s">
        <v>695</v>
      </c>
      <c r="D334" s="168"/>
      <c r="E334" s="168">
        <v>783</v>
      </c>
      <c r="F334" s="168">
        <v>178</v>
      </c>
    </row>
    <row r="335" spans="1:6" x14ac:dyDescent="0.25">
      <c r="A335" s="168" t="s">
        <v>883</v>
      </c>
      <c r="B335" s="168" t="s">
        <v>940</v>
      </c>
      <c r="C335" s="168" t="s">
        <v>695</v>
      </c>
      <c r="D335" s="168"/>
      <c r="E335" s="168">
        <v>696</v>
      </c>
      <c r="F335" s="168">
        <v>178</v>
      </c>
    </row>
    <row r="336" spans="1:6" x14ac:dyDescent="0.25">
      <c r="A336" s="168" t="s">
        <v>883</v>
      </c>
      <c r="B336" s="168" t="s">
        <v>941</v>
      </c>
      <c r="C336" s="168" t="s">
        <v>695</v>
      </c>
      <c r="D336" s="168"/>
      <c r="E336" s="168">
        <v>687</v>
      </c>
      <c r="F336" s="168">
        <v>178</v>
      </c>
    </row>
    <row r="337" spans="1:6" x14ac:dyDescent="0.25">
      <c r="A337" s="168" t="s">
        <v>883</v>
      </c>
      <c r="B337" s="168" t="s">
        <v>942</v>
      </c>
      <c r="C337" s="168" t="s">
        <v>695</v>
      </c>
      <c r="D337" s="168"/>
      <c r="E337" s="168">
        <v>683</v>
      </c>
      <c r="F337" s="168">
        <v>178</v>
      </c>
    </row>
    <row r="338" spans="1:6" x14ac:dyDescent="0.25">
      <c r="A338" s="168" t="s">
        <v>883</v>
      </c>
      <c r="B338" s="168" t="s">
        <v>943</v>
      </c>
      <c r="C338" s="168" t="s">
        <v>695</v>
      </c>
      <c r="D338" s="168"/>
      <c r="E338" s="168">
        <v>673</v>
      </c>
      <c r="F338" s="168">
        <v>178</v>
      </c>
    </row>
    <row r="339" spans="1:6" x14ac:dyDescent="0.25">
      <c r="C339" s="169" t="s">
        <v>855</v>
      </c>
      <c r="D339" s="168"/>
      <c r="E339" s="168"/>
      <c r="F339" s="170">
        <f>SUM(F271:F338)</f>
        <v>181285.64199999999</v>
      </c>
    </row>
    <row r="340" spans="1:6" x14ac:dyDescent="0.25">
      <c r="C340" s="169" t="s">
        <v>1017</v>
      </c>
      <c r="D340" s="168"/>
      <c r="E340" s="168"/>
      <c r="F340" s="170">
        <f>F270+F245</f>
        <v>1658347.5489999996</v>
      </c>
    </row>
  </sheetData>
  <mergeCells count="3">
    <mergeCell ref="A1:F1"/>
    <mergeCell ref="A3:F3"/>
    <mergeCell ref="A4:F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92" fitToHeight="6" orientation="portrait" r:id="rId1"/>
  <headerFooter>
    <oddHeader>&amp;LNagycenk Nagyközség Önkormányzata&amp;C2024. ÉVI KÖLTSÉGVETÉS VÉGREHAJTÁSA</oddHeader>
    <oddFooter>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</vt:i4>
      </vt:variant>
    </vt:vector>
  </HeadingPairs>
  <TitlesOfParts>
    <vt:vector size="9" baseType="lpstr">
      <vt:lpstr>1sz. Kiemelt kiadás és bevétel</vt:lpstr>
      <vt:lpstr>2.sz Bevételek</vt:lpstr>
      <vt:lpstr>3.sz Kiadások</vt:lpstr>
      <vt:lpstr>4.sz. beruházások felújítások</vt:lpstr>
      <vt:lpstr>5.sz. szociális és átadott</vt:lpstr>
      <vt:lpstr>6.sz. Műk és felh. ei.</vt:lpstr>
      <vt:lpstr>7.sz létszám</vt:lpstr>
      <vt:lpstr>8.sz. kataszteri napló</vt:lpstr>
      <vt:lpstr>'5.sz. szociális és átadott'!Nyomtatási_terület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Admin Nagycenk</cp:lastModifiedBy>
  <cp:lastPrinted>2025-05-21T06:33:23Z</cp:lastPrinted>
  <dcterms:created xsi:type="dcterms:W3CDTF">2018-05-30T07:35:38Z</dcterms:created>
  <dcterms:modified xsi:type="dcterms:W3CDTF">2025-05-21T06:33:36Z</dcterms:modified>
</cp:coreProperties>
</file>